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enna\Documents\"/>
    </mc:Choice>
  </mc:AlternateContent>
  <bookViews>
    <workbookView xWindow="0" yWindow="0" windowWidth="20490" windowHeight="7755" tabRatio="890" firstSheet="6" activeTab="9"/>
  </bookViews>
  <sheets>
    <sheet name="Cover sheet" sheetId="5" r:id="rId1"/>
    <sheet name="Subsidiaries" sheetId="129" r:id="rId2"/>
    <sheet name="Sec A Balance Sheet - SF" sheetId="130" r:id="rId3"/>
    <sheet name="Sec A Balance Sheet - URIA&amp;RIA" sheetId="131" r:id="rId4"/>
    <sheet name="Sec A P&amp;L" sheetId="132" r:id="rId5"/>
    <sheet name="Sec A Trading &amp; Banking Book" sheetId="94" r:id="rId6"/>
    <sheet name="Regulatory Adjustments" sheetId="122" r:id="rId7"/>
    <sheet name="Capital Base - Conso" sheetId="123" r:id="rId8"/>
    <sheet name="Minority" sheetId="142" r:id="rId9"/>
    <sheet name="Capital Base - Solo" sheetId="125" r:id="rId10"/>
    <sheet name="Sec B - CR - SF" sheetId="143" r:id="rId11"/>
    <sheet name="Sec B - CR - URIA" sheetId="144" r:id="rId12"/>
    <sheet name="Sec B - MR" sheetId="29" r:id="rId13"/>
    <sheet name="Sec B OpR - BIA" sheetId="14" r:id="rId14"/>
    <sheet name="Sec B OpR - STA" sheetId="98" r:id="rId15"/>
    <sheet name="Sec C1 - Fin-Rec - SF-Cons" sheetId="52" r:id="rId16"/>
    <sheet name="Sec C1 - Fin-Rec - SF-Bah" sheetId="112" r:id="rId17"/>
    <sheet name="Sec C2 - Fin-Rec - URIA -Cons" sheetId="113" r:id="rId18"/>
    <sheet name="Sec C2 - Fin-Rec - URIA -Bah" sheetId="114" r:id="rId19"/>
    <sheet name="Sec C3 - Fin-Rec - RIA -Cons" sheetId="115" r:id="rId20"/>
    <sheet name="Sec C3 - Fin-Rec - RIA -Bah" sheetId="116" r:id="rId21"/>
    <sheet name="Sec C2 - Investment" sheetId="93" r:id="rId22"/>
    <sheet name="Sec C3 - Provision" sheetId="42" r:id="rId23"/>
    <sheet name="Sec C4 - Movements   " sheetId="118" r:id="rId24"/>
    <sheet name="Sec C5 - Bank Exposures" sheetId="43" r:id="rId25"/>
    <sheet name="Sec C6 - Non Bank Exposures " sheetId="111" r:id="rId26"/>
    <sheet name="Sec C7 - Fund Providers" sheetId="51" r:id="rId27"/>
    <sheet name="Sec C8 - RIA Acc Holder" sheetId="55" r:id="rId28"/>
    <sheet name="Sec C9 - Related Party LE" sheetId="117" r:id="rId29"/>
    <sheet name="Sec C10 - Non Islamic Sources" sheetId="64" r:id="rId30"/>
    <sheet name="Sec D1 Liquid A&amp;L " sheetId="134" r:id="rId31"/>
    <sheet name="Sec D2 - Inflow (SF&amp;CA)" sheetId="145" r:id="rId32"/>
    <sheet name="Sec D3- Outflow (SF&amp;CA)" sheetId="146" r:id="rId33"/>
    <sheet name="Sec D4 - Inflow (URIA)" sheetId="147" r:id="rId34"/>
    <sheet name="Sec D5 - Outflow (URIA)" sheetId="148" r:id="rId35"/>
    <sheet name="Sec D6 - Inflow (RIA)" sheetId="149" r:id="rId36"/>
    <sheet name="Sec D7 - Outflow (RIA)" sheetId="150" r:id="rId37"/>
    <sheet name="Sec D8 - Liquidity Mismatch" sheetId="151" r:id="rId38"/>
  </sheets>
  <externalReferences>
    <externalReference r:id="rId39"/>
    <externalReference r:id="rId40"/>
    <externalReference r:id="rId41"/>
    <externalReference r:id="rId42"/>
  </externalReferences>
  <definedNames>
    <definedName name="Accounting" localSheetId="7">[1]Parameters!$D$107:$D$109</definedName>
    <definedName name="Accounting" localSheetId="9">[1]Parameters!$D$107:$D$109</definedName>
    <definedName name="Accounting" localSheetId="8">[1]Parameters!$D$107:$D$109</definedName>
    <definedName name="Accounting" localSheetId="6">[1]Parameters!$D$107:$D$109</definedName>
    <definedName name="Accounting" localSheetId="28">[2]Parameters!$D$107:$D$109</definedName>
    <definedName name="Accounting" localSheetId="30">[1]Parameters!$D$107:$D$109</definedName>
    <definedName name="Accounting">[2]Parameters!$D$107:$D$109</definedName>
    <definedName name="ApprovalStatus" localSheetId="7">[1]Parameters!$D$126:$D$127</definedName>
    <definedName name="ApprovalStatus" localSheetId="9">[1]Parameters!$D$126:$D$127</definedName>
    <definedName name="ApprovalStatus" localSheetId="8">[1]Parameters!$D$126:$D$127</definedName>
    <definedName name="ApprovalStatus" localSheetId="6">[1]Parameters!$D$126:$D$127</definedName>
    <definedName name="ApprovalStatus" localSheetId="28">[2]Parameters!$D$126:$D$127</definedName>
    <definedName name="ApprovalStatus" localSheetId="30">[1]Parameters!$D$126:$D$127</definedName>
    <definedName name="ApprovalStatus">[2]Parameters!$D$126:$D$127</definedName>
    <definedName name="BankType" localSheetId="7">[1]Parameters!$D$110:$D$112</definedName>
    <definedName name="BankType" localSheetId="9">[1]Parameters!$D$110:$D$112</definedName>
    <definedName name="BankType" localSheetId="8">[1]Parameters!$D$110:$D$112</definedName>
    <definedName name="BankType" localSheetId="6">[1]Parameters!$D$110:$D$112</definedName>
    <definedName name="BankType" localSheetId="28">[2]Parameters!$D$110:$D$112</definedName>
    <definedName name="BankType" localSheetId="30">[1]Parameters!$D$110:$D$112</definedName>
    <definedName name="BankType">[2]Parameters!$D$110:$D$112</definedName>
    <definedName name="BankTypeNumeric" localSheetId="7">[1]Parameters!$C$113:$C$119</definedName>
    <definedName name="BankTypeNumeric" localSheetId="9">[1]Parameters!$C$113:$C$119</definedName>
    <definedName name="BankTypeNumeric" localSheetId="8">[1]Parameters!$C$113:$C$119</definedName>
    <definedName name="BankTypeNumeric" localSheetId="6">[1]Parameters!$C$113:$C$119</definedName>
    <definedName name="BankTypeNumeric" localSheetId="28">[2]Parameters!$C$113:$C$119</definedName>
    <definedName name="BankTypeNumeric" localSheetId="30">[1]Parameters!$C$113:$C$119</definedName>
    <definedName name="BankTypeNumeric">[2]Parameters!$C$113:$C$119</definedName>
    <definedName name="bkbhk" localSheetId="4">#REF!</definedName>
    <definedName name="bkbhk" localSheetId="1">#REF!</definedName>
    <definedName name="bkbhk">#REF!</definedName>
    <definedName name="g">[1]Parameters!$C$165:$C$167</definedName>
    <definedName name="Group" localSheetId="7">[1]Parameters!$D$92:$D$93</definedName>
    <definedName name="Group" localSheetId="9">[1]Parameters!$D$92:$D$93</definedName>
    <definedName name="Group" localSheetId="8">[1]Parameters!$D$92:$D$93</definedName>
    <definedName name="Group" localSheetId="6">[1]Parameters!$D$92:$D$93</definedName>
    <definedName name="Group" localSheetId="28">[2]Parameters!$D$92:$D$93</definedName>
    <definedName name="Group" localSheetId="30">[1]Parameters!$D$92:$D$93</definedName>
    <definedName name="Group">[2]Parameters!$D$92:$D$93</definedName>
    <definedName name="IRRCurrencyCodes" localSheetId="7">[1]Parameters!$D$133:$D$163</definedName>
    <definedName name="IRRCurrencyCodes" localSheetId="9">[1]Parameters!$D$133:$D$163</definedName>
    <definedName name="IRRCurrencyCodes" localSheetId="8">[1]Parameters!$D$133:$D$163</definedName>
    <definedName name="IRRCurrencyCodes" localSheetId="6">[1]Parameters!$D$133:$D$163</definedName>
    <definedName name="IRRCurrencyCodes" localSheetId="28">[2]Parameters!$D$133:$D$163</definedName>
    <definedName name="IRRCurrencyCodes" localSheetId="30">[1]Parameters!$D$133:$D$163</definedName>
    <definedName name="IRRCurrencyCodes">[2]Parameters!$D$133:$D$163</definedName>
    <definedName name="OpRiskApproach" localSheetId="7">[3]Parameters!$C$346:$C$347</definedName>
    <definedName name="OpRiskApproach" localSheetId="9">[3]Parameters!$C$346:$C$347</definedName>
    <definedName name="OpRiskApproach" localSheetId="8">[3]Parameters!$C$346:$C$347</definedName>
    <definedName name="OpRiskApproach" localSheetId="6">[3]Parameters!$C$346:$C$347</definedName>
    <definedName name="OpRiskApproach" localSheetId="28">[3]Parameters!$C$346:$C$347</definedName>
    <definedName name="OpRiskApproach" localSheetId="30">[3]Parameters!$C$346:$C$347</definedName>
    <definedName name="OpRiskApproach">[4]Parameters!$C$346:$C$347</definedName>
    <definedName name="PartialUseIrbCalc" localSheetId="7">[1]Parameters!$D$120:$D$125</definedName>
    <definedName name="PartialUseIrbCalc" localSheetId="9">[1]Parameters!$D$120:$D$125</definedName>
    <definedName name="PartialUseIrbCalc" localSheetId="8">[1]Parameters!$D$120:$D$125</definedName>
    <definedName name="PartialUseIrbCalc" localSheetId="6">[1]Parameters!$D$120:$D$125</definedName>
    <definedName name="PartialUseIrbCalc" localSheetId="28">[2]Parameters!$D$120:$D$125</definedName>
    <definedName name="PartialUseIrbCalc" localSheetId="30">[1]Parameters!$D$120:$D$125</definedName>
    <definedName name="PartialUseIrbCalc">[2]Parameters!$D$120:$D$125</definedName>
    <definedName name="_xlnm.Print_Area" localSheetId="7">'Capital Base - Conso'!$A$1:$N$113</definedName>
    <definedName name="_xlnm.Print_Area" localSheetId="9">'Capital Base - Solo'!$A$1:$N$145</definedName>
    <definedName name="_xlnm.Print_Area" localSheetId="8">Minority!$A$1:$AC$49</definedName>
    <definedName name="_xlnm.Print_Area" localSheetId="6">'Regulatory Adjustments'!$A$1:$I$154</definedName>
    <definedName name="_xlnm.Print_Area" localSheetId="4">'Sec A P&amp;L'!$A:$K</definedName>
    <definedName name="_xlnm.Print_Area" localSheetId="5">'Sec A Trading &amp; Banking Book'!$A:$L</definedName>
    <definedName name="_xlnm.Print_Area" localSheetId="10">'Sec B - CR - SF'!$A:$M</definedName>
    <definedName name="_xlnm.Print_Area" localSheetId="11">'Sec B - CR - URIA'!$A:$M</definedName>
    <definedName name="_xlnm.Print_Area" localSheetId="28">'Sec C9 - Related Party LE'!$A$1:$R$136</definedName>
    <definedName name="_xlnm.Print_Area" localSheetId="30">'Sec D1 Liquid A&amp;L '!$A:$L</definedName>
    <definedName name="_xlnm.Print_Titles" localSheetId="7">'Capital Base - Conso'!$1:$2</definedName>
    <definedName name="_xlnm.Print_Titles" localSheetId="9">'Capital Base - Solo'!$1:$2</definedName>
    <definedName name="_xlnm.Print_Titles" localSheetId="8">Minority!$A:$I,Minority!$1:$3</definedName>
    <definedName name="_xlnm.Print_Titles" localSheetId="2">'Sec A Balance Sheet - SF'!$1:$4</definedName>
    <definedName name="_xlnm.Print_Titles" localSheetId="3">'Sec A Balance Sheet - URIA&amp;RIA'!$1:$4</definedName>
    <definedName name="_xlnm.Print_Titles" localSheetId="10">'Sec B - CR - SF'!$1:$8</definedName>
    <definedName name="_xlnm.Print_Titles" localSheetId="11">'Sec B - CR - URIA'!$1:$8</definedName>
    <definedName name="_xlnm.Print_Titles" localSheetId="1">Subsidiaries!$1:$2</definedName>
    <definedName name="QNumeric3" localSheetId="7">[1]Parameters!$C$165:$C$167</definedName>
    <definedName name="QNumeric3" localSheetId="9">[1]Parameters!$C$165:$C$167</definedName>
    <definedName name="QNumeric3" localSheetId="8">[1]Parameters!$C$165:$C$167</definedName>
    <definedName name="QNumeric3" localSheetId="6">[1]Parameters!$C$165:$C$167</definedName>
    <definedName name="QNumeric3" localSheetId="28">[2]Parameters!$C$165:$C$167</definedName>
    <definedName name="QNumeric3" localSheetId="30">[1]Parameters!$C$165:$C$167</definedName>
    <definedName name="QNumeric3">[2]Parameters!$C$165:$C$167</definedName>
    <definedName name="QNumeric5" localSheetId="7">[1]Parameters!$C$165:$C$169</definedName>
    <definedName name="QNumeric5" localSheetId="9">[1]Parameters!$C$165:$C$169</definedName>
    <definedName name="QNumeric5" localSheetId="8">[1]Parameters!$C$165:$C$169</definedName>
    <definedName name="QNumeric5" localSheetId="6">[1]Parameters!$C$165:$C$169</definedName>
    <definedName name="QNumeric5" localSheetId="28">[2]Parameters!$C$165:$C$169</definedName>
    <definedName name="QNumeric5" localSheetId="30">[1]Parameters!$C$165:$C$169</definedName>
    <definedName name="QNumeric5">[2]Parameters!$C$165:$C$169</definedName>
    <definedName name="QNumeric6" localSheetId="7">[1]Parameters!$C$165:$C$170</definedName>
    <definedName name="QNumeric6" localSheetId="9">[1]Parameters!$C$165:$C$170</definedName>
    <definedName name="QNumeric6" localSheetId="8">[1]Parameters!$C$165:$C$170</definedName>
    <definedName name="QNumeric6" localSheetId="6">[1]Parameters!$C$165:$C$170</definedName>
    <definedName name="QNumeric6" localSheetId="28">[2]Parameters!$C$165:$C$170</definedName>
    <definedName name="QNumeric6" localSheetId="30">[1]Parameters!$C$165:$C$170</definedName>
    <definedName name="QNumeric6">[2]Parameters!$C$165:$C$170</definedName>
    <definedName name="QNumericZ100" localSheetId="7">[1]Parameters!$C$164:$C$264</definedName>
    <definedName name="QNumericZ100" localSheetId="9">[1]Parameters!$C$164:$C$264</definedName>
    <definedName name="QNumericZ100" localSheetId="8">[1]Parameters!$C$164:$C$264</definedName>
    <definedName name="QNumericZ100" localSheetId="6">[1]Parameters!$C$164:$C$264</definedName>
    <definedName name="QNumericZ100" localSheetId="28">[2]Parameters!$C$164:$C$264</definedName>
    <definedName name="QNumericZ100" localSheetId="30">[1]Parameters!$C$164:$C$264</definedName>
    <definedName name="QNumericZ100">[2]Parameters!$C$164:$C$264</definedName>
    <definedName name="QPercentages" localSheetId="7">[1]Parameters!$D$265:$D$274</definedName>
    <definedName name="QPercentages" localSheetId="9">[1]Parameters!$D$265:$D$274</definedName>
    <definedName name="QPercentages" localSheetId="8">[1]Parameters!$D$265:$D$274</definedName>
    <definedName name="QPercentages" localSheetId="6">[1]Parameters!$D$265:$D$274</definedName>
    <definedName name="QPercentages" localSheetId="28">[2]Parameters!$D$265:$D$274</definedName>
    <definedName name="QPercentages" localSheetId="30">[1]Parameters!$D$265:$D$274</definedName>
    <definedName name="QPercentages">[2]Parameters!$D$265:$D$274</definedName>
    <definedName name="RiskClass" localSheetId="7">[1]Parameters!$D$128:$D$132</definedName>
    <definedName name="RiskClass" localSheetId="9">[1]Parameters!$D$128:$D$132</definedName>
    <definedName name="RiskClass" localSheetId="8">[1]Parameters!$D$128:$D$132</definedName>
    <definedName name="RiskClass" localSheetId="6">[1]Parameters!$D$128:$D$132</definedName>
    <definedName name="RiskClass" localSheetId="28">[2]Parameters!$D$128:$D$132</definedName>
    <definedName name="RiskClass" localSheetId="30">[1]Parameters!$D$128:$D$132</definedName>
    <definedName name="RiskClass">[2]Parameters!$D$128:$D$132</definedName>
    <definedName name="YesNo" localSheetId="7">[1]Parameters!$D$89:$D$90</definedName>
    <definedName name="YesNo" localSheetId="9">[1]Parameters!$D$89:$D$90</definedName>
    <definedName name="YesNo" localSheetId="8">[1]Parameters!$D$89:$D$90</definedName>
    <definedName name="YesNo" localSheetId="6">[1]Parameters!$D$89:$D$90</definedName>
    <definedName name="YesNo" localSheetId="28">[2]Parameters!$D$89:$D$90</definedName>
    <definedName name="YesNo" localSheetId="30">[1]Parameters!$D$89:$D$90</definedName>
    <definedName name="YesNo">[2]Parameters!$D$89:$D$90</definedName>
    <definedName name="YTD" localSheetId="7">#REF!</definedName>
    <definedName name="YTD" localSheetId="9">#REF!</definedName>
    <definedName name="YTD" localSheetId="8">#REF!</definedName>
    <definedName name="YTD" localSheetId="6">#REF!</definedName>
    <definedName name="YTD" localSheetId="4">#REF!</definedName>
    <definedName name="YTD" localSheetId="11">#REF!</definedName>
    <definedName name="YTD" localSheetId="16">#REF!</definedName>
    <definedName name="YTD" localSheetId="18">#REF!</definedName>
    <definedName name="YTD" localSheetId="17">#REF!</definedName>
    <definedName name="YTD" localSheetId="20">#REF!</definedName>
    <definedName name="YTD" localSheetId="19">#REF!</definedName>
    <definedName name="YTD" localSheetId="23">#REF!</definedName>
    <definedName name="YTD" localSheetId="28">#REF!</definedName>
    <definedName name="YTD" localSheetId="30">#REF!</definedName>
    <definedName name="YTD" localSheetId="1">#REF!</definedName>
    <definedName name="YTD">#REF!</definedName>
  </definedNames>
  <calcPr calcId="152511"/>
</workbook>
</file>

<file path=xl/calcChain.xml><?xml version="1.0" encoding="utf-8"?>
<calcChain xmlns="http://schemas.openxmlformats.org/spreadsheetml/2006/main">
  <c r="K8" i="43" l="1"/>
  <c r="H8" i="43"/>
  <c r="O10" i="111"/>
  <c r="J10" i="111"/>
  <c r="K1" i="151" l="1"/>
  <c r="AE1" i="150"/>
  <c r="AJ1" i="149"/>
  <c r="AE1" i="148"/>
  <c r="AJ1" i="147"/>
  <c r="AE1" i="146"/>
  <c r="AJ1" i="145"/>
  <c r="K1" i="134"/>
  <c r="O1" i="117"/>
  <c r="L1" i="144"/>
  <c r="L1" i="143"/>
  <c r="AC1" i="142"/>
  <c r="G74" i="144" l="1"/>
  <c r="G96" i="144"/>
  <c r="H96" i="144"/>
  <c r="G114" i="144"/>
  <c r="H114" i="144"/>
  <c r="H123" i="144"/>
  <c r="G123" i="144"/>
  <c r="G213" i="144"/>
  <c r="G58" i="122" l="1"/>
  <c r="I58" i="122"/>
  <c r="I53" i="122"/>
  <c r="G53" i="122"/>
  <c r="J96" i="144" l="1"/>
  <c r="J96" i="143"/>
  <c r="H96" i="143"/>
  <c r="G96" i="143"/>
  <c r="P59" i="114" l="1"/>
  <c r="N58" i="123" l="1"/>
  <c r="L58" i="123"/>
  <c r="J33" i="123"/>
  <c r="J30" i="123"/>
  <c r="K69" i="151" l="1"/>
  <c r="I69" i="151"/>
  <c r="G69" i="151"/>
  <c r="AC28" i="150"/>
  <c r="AA28" i="150"/>
  <c r="AE28" i="150" s="1"/>
  <c r="Y28" i="150"/>
  <c r="S28" i="150"/>
  <c r="Q28" i="150"/>
  <c r="O28" i="150"/>
  <c r="M28" i="150"/>
  <c r="K28" i="150"/>
  <c r="I28" i="150"/>
  <c r="AE26" i="150"/>
  <c r="U26" i="150"/>
  <c r="AE25" i="150"/>
  <c r="U25" i="150"/>
  <c r="AE24" i="150"/>
  <c r="U24" i="150"/>
  <c r="AE23" i="150"/>
  <c r="U23" i="150"/>
  <c r="AE22" i="150"/>
  <c r="U22" i="150"/>
  <c r="AE21" i="150"/>
  <c r="U21" i="150"/>
  <c r="AE20" i="150"/>
  <c r="U20" i="150"/>
  <c r="AE19" i="150"/>
  <c r="U19" i="150"/>
  <c r="AE18" i="150"/>
  <c r="U18" i="150"/>
  <c r="AE17" i="150"/>
  <c r="U17" i="150"/>
  <c r="AE16" i="150"/>
  <c r="U16" i="150"/>
  <c r="AE15" i="150"/>
  <c r="U15" i="150"/>
  <c r="AE14" i="150"/>
  <c r="U14" i="150"/>
  <c r="AC11" i="150"/>
  <c r="AA11" i="150"/>
  <c r="Y11" i="150"/>
  <c r="S11" i="150"/>
  <c r="Q11" i="150"/>
  <c r="O11" i="150"/>
  <c r="K53" i="151" s="1"/>
  <c r="K55" i="151" s="1"/>
  <c r="M11" i="150"/>
  <c r="I53" i="151" s="1"/>
  <c r="I55" i="151" s="1"/>
  <c r="K11" i="150"/>
  <c r="I11" i="150"/>
  <c r="AE9" i="150"/>
  <c r="U9" i="150"/>
  <c r="AE8" i="150"/>
  <c r="U8" i="150"/>
  <c r="AJ1" i="150"/>
  <c r="AH41" i="149"/>
  <c r="AF41" i="149"/>
  <c r="AD41" i="149"/>
  <c r="X41" i="149"/>
  <c r="V41" i="149"/>
  <c r="T41" i="149"/>
  <c r="R41" i="149"/>
  <c r="P41" i="149"/>
  <c r="Z41" i="149" s="1"/>
  <c r="N41" i="149"/>
  <c r="AJ39" i="149"/>
  <c r="Z39" i="149"/>
  <c r="AJ38" i="149"/>
  <c r="Z38" i="149"/>
  <c r="AH34" i="149"/>
  <c r="AF34" i="149"/>
  <c r="AD34" i="149"/>
  <c r="X34" i="149"/>
  <c r="V34" i="149"/>
  <c r="T34" i="149"/>
  <c r="R34" i="149"/>
  <c r="I48" i="151" s="1"/>
  <c r="P34" i="149"/>
  <c r="N34" i="149"/>
  <c r="AJ32" i="149"/>
  <c r="Z32" i="149"/>
  <c r="AJ31" i="149"/>
  <c r="Z31" i="149"/>
  <c r="AJ30" i="149"/>
  <c r="Z30" i="149"/>
  <c r="AJ29" i="149"/>
  <c r="Z29" i="149"/>
  <c r="AJ28" i="149"/>
  <c r="Z28" i="149"/>
  <c r="AJ27" i="149"/>
  <c r="Z27" i="149"/>
  <c r="AJ26" i="149"/>
  <c r="Z26" i="149"/>
  <c r="AJ25" i="149"/>
  <c r="Z25" i="149"/>
  <c r="AJ24" i="149"/>
  <c r="Z24" i="149"/>
  <c r="AJ23" i="149"/>
  <c r="Z23" i="149"/>
  <c r="T20" i="149"/>
  <c r="K47" i="151" s="1"/>
  <c r="R20" i="149"/>
  <c r="I47" i="151" s="1"/>
  <c r="I50" i="151" s="1"/>
  <c r="P20" i="149"/>
  <c r="G47" i="151" s="1"/>
  <c r="L20" i="149"/>
  <c r="H20" i="149"/>
  <c r="Z18" i="149"/>
  <c r="Z17" i="149"/>
  <c r="Z16" i="149"/>
  <c r="Z15" i="149"/>
  <c r="Z14" i="149"/>
  <c r="Z13" i="149"/>
  <c r="Z12" i="149"/>
  <c r="Z11" i="149"/>
  <c r="Z10" i="149"/>
  <c r="Z9" i="149"/>
  <c r="Z8" i="149"/>
  <c r="AC28" i="148"/>
  <c r="AA28" i="148"/>
  <c r="AE28" i="148" s="1"/>
  <c r="Y28" i="148"/>
  <c r="S28" i="148"/>
  <c r="Q28" i="148"/>
  <c r="O28" i="148"/>
  <c r="M28" i="148"/>
  <c r="K28" i="148"/>
  <c r="I28" i="148"/>
  <c r="AE26" i="148"/>
  <c r="U26" i="148"/>
  <c r="AE25" i="148"/>
  <c r="U25" i="148"/>
  <c r="AE24" i="148"/>
  <c r="U24" i="148"/>
  <c r="AE23" i="148"/>
  <c r="U23" i="148"/>
  <c r="AE22" i="148"/>
  <c r="U22" i="148"/>
  <c r="AE21" i="148"/>
  <c r="U21" i="148"/>
  <c r="AE20" i="148"/>
  <c r="U20" i="148"/>
  <c r="AE19" i="148"/>
  <c r="U19" i="148"/>
  <c r="AE18" i="148"/>
  <c r="U18" i="148"/>
  <c r="AE17" i="148"/>
  <c r="U17" i="148"/>
  <c r="AE16" i="148"/>
  <c r="U16" i="148"/>
  <c r="AE15" i="148"/>
  <c r="U15" i="148"/>
  <c r="AE14" i="148"/>
  <c r="U14" i="148"/>
  <c r="AC11" i="148"/>
  <c r="AA11" i="148"/>
  <c r="Y11" i="148"/>
  <c r="S11" i="148"/>
  <c r="Q11" i="148"/>
  <c r="O11" i="148"/>
  <c r="M11" i="148"/>
  <c r="I34" i="151" s="1"/>
  <c r="I36" i="151" s="1"/>
  <c r="K11" i="148"/>
  <c r="I11" i="148"/>
  <c r="AE9" i="148"/>
  <c r="U9" i="148"/>
  <c r="AE8" i="148"/>
  <c r="U8" i="148"/>
  <c r="AJ1" i="148"/>
  <c r="AH45" i="147"/>
  <c r="AF45" i="147"/>
  <c r="AD45" i="147"/>
  <c r="AJ45" i="147" s="1"/>
  <c r="X45" i="147"/>
  <c r="V45" i="147"/>
  <c r="T45" i="147"/>
  <c r="R45" i="147"/>
  <c r="P45" i="147"/>
  <c r="N45" i="147"/>
  <c r="AJ43" i="147"/>
  <c r="Z43" i="147"/>
  <c r="AJ42" i="147"/>
  <c r="Z42" i="147"/>
  <c r="AJ41" i="147"/>
  <c r="Z41" i="147"/>
  <c r="AJ40" i="147"/>
  <c r="Z40" i="147"/>
  <c r="AJ39" i="147"/>
  <c r="Z39" i="147"/>
  <c r="AJ38" i="147"/>
  <c r="Z38" i="147"/>
  <c r="AJ37" i="147"/>
  <c r="Z37" i="147"/>
  <c r="AJ36" i="147"/>
  <c r="Z36" i="147"/>
  <c r="AJ35" i="147"/>
  <c r="Z35" i="147"/>
  <c r="AJ34" i="147"/>
  <c r="Z34" i="147"/>
  <c r="AJ33" i="147"/>
  <c r="Z33" i="147"/>
  <c r="AJ32" i="147"/>
  <c r="Z32" i="147"/>
  <c r="AJ31" i="147"/>
  <c r="Z31" i="147"/>
  <c r="AH27" i="147"/>
  <c r="AF27" i="147"/>
  <c r="AD27" i="147"/>
  <c r="X27" i="147"/>
  <c r="V27" i="147"/>
  <c r="T27" i="147"/>
  <c r="R27" i="147"/>
  <c r="P27" i="147"/>
  <c r="N27" i="147"/>
  <c r="AJ25" i="147"/>
  <c r="Z25" i="147"/>
  <c r="AJ24" i="147"/>
  <c r="Z24" i="147"/>
  <c r="AJ23" i="147"/>
  <c r="Z23" i="147"/>
  <c r="T20" i="147"/>
  <c r="K28" i="151" s="1"/>
  <c r="R20" i="147"/>
  <c r="I28" i="151" s="1"/>
  <c r="P20" i="147"/>
  <c r="Z20" i="147" s="1"/>
  <c r="L20" i="147"/>
  <c r="H20" i="147"/>
  <c r="Z18" i="147"/>
  <c r="Z17" i="147"/>
  <c r="Z16" i="147"/>
  <c r="Z15" i="147"/>
  <c r="Z14" i="147"/>
  <c r="Z13" i="147"/>
  <c r="Z12" i="147"/>
  <c r="Z11" i="147"/>
  <c r="Z10" i="147"/>
  <c r="Z9" i="147"/>
  <c r="Z8" i="147"/>
  <c r="AC28" i="146"/>
  <c r="AA28" i="146"/>
  <c r="Y28" i="146"/>
  <c r="S28" i="146"/>
  <c r="Q28" i="146"/>
  <c r="O28" i="146"/>
  <c r="M28" i="146"/>
  <c r="U28" i="146" s="1"/>
  <c r="K28" i="146"/>
  <c r="I28" i="146"/>
  <c r="AE26" i="146"/>
  <c r="U26" i="146"/>
  <c r="AE25" i="146"/>
  <c r="U25" i="146"/>
  <c r="AE24" i="146"/>
  <c r="U24" i="146"/>
  <c r="AE23" i="146"/>
  <c r="U23" i="146"/>
  <c r="AE22" i="146"/>
  <c r="U22" i="146"/>
  <c r="AE21" i="146"/>
  <c r="U21" i="146"/>
  <c r="AE20" i="146"/>
  <c r="U20" i="146"/>
  <c r="AE19" i="146"/>
  <c r="U19" i="146"/>
  <c r="AE18" i="146"/>
  <c r="U18" i="146"/>
  <c r="AE17" i="146"/>
  <c r="U17" i="146"/>
  <c r="AE16" i="146"/>
  <c r="U16" i="146"/>
  <c r="AE15" i="146"/>
  <c r="U15" i="146"/>
  <c r="AE14" i="146"/>
  <c r="U14" i="146"/>
  <c r="AC11" i="146"/>
  <c r="AA11" i="146"/>
  <c r="Y11" i="146"/>
  <c r="S11" i="146"/>
  <c r="Q11" i="146"/>
  <c r="O11" i="146"/>
  <c r="K15" i="151" s="1"/>
  <c r="K17" i="151" s="1"/>
  <c r="M11" i="146"/>
  <c r="K11" i="146"/>
  <c r="U11" i="146" s="1"/>
  <c r="U30" i="146" s="1"/>
  <c r="I11" i="146"/>
  <c r="AE9" i="146"/>
  <c r="U9" i="146"/>
  <c r="AE8" i="146"/>
  <c r="U8" i="146"/>
  <c r="AJ1" i="146"/>
  <c r="AH45" i="145"/>
  <c r="AF45" i="145"/>
  <c r="AD45" i="145"/>
  <c r="X45" i="145"/>
  <c r="V45" i="145"/>
  <c r="T45" i="145"/>
  <c r="R45" i="145"/>
  <c r="P45" i="145"/>
  <c r="N45" i="145"/>
  <c r="AJ43" i="145"/>
  <c r="Z43" i="145"/>
  <c r="AJ42" i="145"/>
  <c r="Z42" i="145"/>
  <c r="AJ41" i="145"/>
  <c r="Z41" i="145"/>
  <c r="AJ40" i="145"/>
  <c r="Z40" i="145"/>
  <c r="AJ39" i="145"/>
  <c r="Z39" i="145"/>
  <c r="AJ38" i="145"/>
  <c r="Z38" i="145"/>
  <c r="AJ37" i="145"/>
  <c r="Z37" i="145"/>
  <c r="AJ36" i="145"/>
  <c r="Z36" i="145"/>
  <c r="AJ35" i="145"/>
  <c r="Z35" i="145"/>
  <c r="AJ34" i="145"/>
  <c r="Z34" i="145"/>
  <c r="AJ33" i="145"/>
  <c r="Z33" i="145"/>
  <c r="AJ32" i="145"/>
  <c r="Z32" i="145"/>
  <c r="AJ31" i="145"/>
  <c r="Z31" i="145"/>
  <c r="AH27" i="145"/>
  <c r="AF27" i="145"/>
  <c r="AD27" i="145"/>
  <c r="X27" i="145"/>
  <c r="V27" i="145"/>
  <c r="T27" i="145"/>
  <c r="R27" i="145"/>
  <c r="I10" i="151" s="1"/>
  <c r="P27" i="145"/>
  <c r="N27" i="145"/>
  <c r="AJ25" i="145"/>
  <c r="Z25" i="145"/>
  <c r="AJ24" i="145"/>
  <c r="Z24" i="145"/>
  <c r="AJ23" i="145"/>
  <c r="Z23" i="145"/>
  <c r="T20" i="145"/>
  <c r="K9" i="151" s="1"/>
  <c r="R20" i="145"/>
  <c r="I9" i="151" s="1"/>
  <c r="I12" i="151" s="1"/>
  <c r="P20" i="145"/>
  <c r="G9" i="151" s="1"/>
  <c r="L20" i="145"/>
  <c r="H20" i="145"/>
  <c r="Z18" i="145"/>
  <c r="Z17" i="145"/>
  <c r="Z16" i="145"/>
  <c r="Z15" i="145"/>
  <c r="Z14" i="145"/>
  <c r="Z13" i="145"/>
  <c r="Z12" i="145"/>
  <c r="Z11" i="145"/>
  <c r="Z10" i="145"/>
  <c r="Z9" i="145"/>
  <c r="Z8" i="145"/>
  <c r="I245" i="144"/>
  <c r="L245" i="144" s="1"/>
  <c r="I244" i="144"/>
  <c r="L244" i="144" s="1"/>
  <c r="I243" i="144"/>
  <c r="L243" i="144" s="1"/>
  <c r="I242" i="144"/>
  <c r="L242" i="144" s="1"/>
  <c r="J241" i="144"/>
  <c r="H241" i="144"/>
  <c r="G241" i="144"/>
  <c r="I239" i="144"/>
  <c r="L239" i="144" s="1"/>
  <c r="I238" i="144"/>
  <c r="L238" i="144" s="1"/>
  <c r="I237" i="144"/>
  <c r="L237" i="144" s="1"/>
  <c r="I236" i="144"/>
  <c r="L236" i="144" s="1"/>
  <c r="I235" i="144"/>
  <c r="L235" i="144" s="1"/>
  <c r="J234" i="144"/>
  <c r="H234" i="144"/>
  <c r="G234" i="144"/>
  <c r="I232" i="144"/>
  <c r="L232" i="144" s="1"/>
  <c r="I231" i="144"/>
  <c r="L231" i="144" s="1"/>
  <c r="I230" i="144"/>
  <c r="L230" i="144" s="1"/>
  <c r="I229" i="144"/>
  <c r="L229" i="144" s="1"/>
  <c r="J228" i="144"/>
  <c r="H228" i="144"/>
  <c r="G228" i="144"/>
  <c r="L226" i="144"/>
  <c r="I226" i="144"/>
  <c r="L225" i="144"/>
  <c r="I225" i="144"/>
  <c r="I224" i="144"/>
  <c r="L224" i="144" s="1"/>
  <c r="I223" i="144"/>
  <c r="L223" i="144" s="1"/>
  <c r="I222" i="144"/>
  <c r="L222" i="144" s="1"/>
  <c r="J221" i="144"/>
  <c r="H221" i="144"/>
  <c r="G221" i="144"/>
  <c r="I217" i="144"/>
  <c r="L217" i="144" s="1"/>
  <c r="I216" i="144"/>
  <c r="L216" i="144" s="1"/>
  <c r="I215" i="144"/>
  <c r="L215" i="144" s="1"/>
  <c r="I214" i="144"/>
  <c r="L214" i="144" s="1"/>
  <c r="J213" i="144"/>
  <c r="H213" i="144"/>
  <c r="I211" i="144"/>
  <c r="L211" i="144" s="1"/>
  <c r="I210" i="144"/>
  <c r="L210" i="144" s="1"/>
  <c r="I209" i="144"/>
  <c r="L209" i="144" s="1"/>
  <c r="I208" i="144"/>
  <c r="L208" i="144" s="1"/>
  <c r="J207" i="144"/>
  <c r="J205" i="144" s="1"/>
  <c r="H207" i="144"/>
  <c r="G207" i="144"/>
  <c r="G205" i="144" s="1"/>
  <c r="L203" i="144"/>
  <c r="L202" i="144"/>
  <c r="L201" i="144"/>
  <c r="I200" i="144"/>
  <c r="L200" i="144" s="1"/>
  <c r="J199" i="144"/>
  <c r="H199" i="144"/>
  <c r="G199" i="144"/>
  <c r="L195" i="144"/>
  <c r="L193" i="144"/>
  <c r="L191" i="144" s="1"/>
  <c r="G191" i="144"/>
  <c r="L189" i="144"/>
  <c r="L188" i="144"/>
  <c r="L187" i="144"/>
  <c r="L186" i="144"/>
  <c r="L184" i="144" s="1"/>
  <c r="G184" i="144"/>
  <c r="K180" i="144"/>
  <c r="I180" i="144"/>
  <c r="K179" i="144"/>
  <c r="I179" i="144"/>
  <c r="J178" i="144"/>
  <c r="I178" i="144"/>
  <c r="H178" i="144"/>
  <c r="G178" i="144"/>
  <c r="K173" i="144"/>
  <c r="I173" i="144"/>
  <c r="K172" i="144"/>
  <c r="I172" i="144"/>
  <c r="J171" i="144"/>
  <c r="J162" i="144" s="1"/>
  <c r="J152" i="144" s="1"/>
  <c r="H171" i="144"/>
  <c r="H162" i="144" s="1"/>
  <c r="G171" i="144"/>
  <c r="L168" i="144"/>
  <c r="L167" i="144"/>
  <c r="L166" i="144"/>
  <c r="L165" i="144"/>
  <c r="L164" i="144" s="1"/>
  <c r="G164" i="144"/>
  <c r="G162" i="144" s="1"/>
  <c r="L160" i="144"/>
  <c r="L159" i="144"/>
  <c r="H158" i="144"/>
  <c r="L158" i="144"/>
  <c r="L157" i="144"/>
  <c r="K157" i="144"/>
  <c r="L156" i="144"/>
  <c r="K156" i="144"/>
  <c r="G155" i="144"/>
  <c r="I150" i="144"/>
  <c r="L150" i="144" s="1"/>
  <c r="I148" i="144"/>
  <c r="L148" i="144" s="1"/>
  <c r="I146" i="144"/>
  <c r="L146" i="144" s="1"/>
  <c r="J144" i="144"/>
  <c r="H144" i="144"/>
  <c r="G144" i="144"/>
  <c r="I142" i="144"/>
  <c r="L142" i="144" s="1"/>
  <c r="I140" i="144"/>
  <c r="L140" i="144" s="1"/>
  <c r="I138" i="144"/>
  <c r="L138" i="144" s="1"/>
  <c r="J136" i="144"/>
  <c r="H136" i="144"/>
  <c r="G136" i="144"/>
  <c r="I134" i="144"/>
  <c r="L134" i="144" s="1"/>
  <c r="I132" i="144"/>
  <c r="L132" i="144" s="1"/>
  <c r="I130" i="144"/>
  <c r="L130" i="144" s="1"/>
  <c r="I129" i="144"/>
  <c r="L129" i="144" s="1"/>
  <c r="I128" i="144"/>
  <c r="L128" i="144" s="1"/>
  <c r="I127" i="144"/>
  <c r="L127" i="144" s="1"/>
  <c r="I126" i="144"/>
  <c r="L126" i="144" s="1"/>
  <c r="I125" i="144"/>
  <c r="L125" i="144" s="1"/>
  <c r="J123" i="144"/>
  <c r="L121" i="144"/>
  <c r="I121" i="144"/>
  <c r="L119" i="144"/>
  <c r="I119" i="144"/>
  <c r="L118" i="144"/>
  <c r="I118" i="144"/>
  <c r="L117" i="144"/>
  <c r="I117" i="144"/>
  <c r="L116" i="144"/>
  <c r="I116" i="144"/>
  <c r="L115" i="144"/>
  <c r="I115" i="144"/>
  <c r="L114" i="144"/>
  <c r="J114" i="144"/>
  <c r="I114" i="144"/>
  <c r="I110" i="144" s="1"/>
  <c r="L112" i="144"/>
  <c r="J110" i="144"/>
  <c r="H110" i="144"/>
  <c r="G110" i="144"/>
  <c r="I108" i="144"/>
  <c r="L108" i="144" s="1"/>
  <c r="I106" i="144"/>
  <c r="L106" i="144" s="1"/>
  <c r="I105" i="144"/>
  <c r="L105" i="144" s="1"/>
  <c r="I104" i="144"/>
  <c r="L104" i="144" s="1"/>
  <c r="I103" i="144"/>
  <c r="L103" i="144" s="1"/>
  <c r="I101" i="144"/>
  <c r="L101" i="144" s="1"/>
  <c r="I100" i="144"/>
  <c r="L100" i="144" s="1"/>
  <c r="I99" i="144"/>
  <c r="L99" i="144" s="1"/>
  <c r="I98" i="144"/>
  <c r="L98" i="144" s="1"/>
  <c r="I97" i="144"/>
  <c r="I96" i="144" s="1"/>
  <c r="I94" i="144"/>
  <c r="L94" i="144" s="1"/>
  <c r="I92" i="144"/>
  <c r="L92" i="144" s="1"/>
  <c r="I91" i="144"/>
  <c r="L91" i="144" s="1"/>
  <c r="I90" i="144"/>
  <c r="L90" i="144" s="1"/>
  <c r="I89" i="144"/>
  <c r="L89" i="144" s="1"/>
  <c r="I88" i="144"/>
  <c r="L88" i="144" s="1"/>
  <c r="I87" i="144"/>
  <c r="L87" i="144" s="1"/>
  <c r="J86" i="144"/>
  <c r="J84" i="144" s="1"/>
  <c r="H86" i="144"/>
  <c r="H84" i="144" s="1"/>
  <c r="G86" i="144"/>
  <c r="G84" i="144" s="1"/>
  <c r="I82" i="144"/>
  <c r="L82" i="144" s="1"/>
  <c r="I80" i="144"/>
  <c r="L80" i="144" s="1"/>
  <c r="I79" i="144"/>
  <c r="L79" i="144" s="1"/>
  <c r="I78" i="144"/>
  <c r="L78" i="144" s="1"/>
  <c r="I77" i="144"/>
  <c r="L77" i="144" s="1"/>
  <c r="I76" i="144"/>
  <c r="L76" i="144" s="1"/>
  <c r="I75" i="144"/>
  <c r="L75" i="144" s="1"/>
  <c r="J74" i="144"/>
  <c r="J70" i="144" s="1"/>
  <c r="H74" i="144"/>
  <c r="L72" i="144"/>
  <c r="H70" i="144"/>
  <c r="G70" i="144"/>
  <c r="I68" i="144"/>
  <c r="L68" i="144" s="1"/>
  <c r="I66" i="144"/>
  <c r="L66" i="144" s="1"/>
  <c r="I65" i="144"/>
  <c r="L65" i="144" s="1"/>
  <c r="I64" i="144"/>
  <c r="L64" i="144" s="1"/>
  <c r="I63" i="144"/>
  <c r="L63" i="144" s="1"/>
  <c r="I62" i="144"/>
  <c r="L62" i="144" s="1"/>
  <c r="I61" i="144"/>
  <c r="J60" i="144"/>
  <c r="J44" i="144" s="1"/>
  <c r="H60" i="144"/>
  <c r="G60" i="144"/>
  <c r="I58" i="144"/>
  <c r="L58" i="144" s="1"/>
  <c r="I57" i="144"/>
  <c r="L57" i="144" s="1"/>
  <c r="I56" i="144"/>
  <c r="L56" i="144" s="1"/>
  <c r="I55" i="144"/>
  <c r="L55" i="144" s="1"/>
  <c r="I54" i="144"/>
  <c r="L54" i="144" s="1"/>
  <c r="L53" i="144"/>
  <c r="J52" i="144"/>
  <c r="J46" i="144" s="1"/>
  <c r="H52" i="144"/>
  <c r="H46" i="144" s="1"/>
  <c r="G52" i="144"/>
  <c r="L50" i="144"/>
  <c r="L48" i="144"/>
  <c r="G46" i="144"/>
  <c r="G44" i="144" s="1"/>
  <c r="I42" i="144"/>
  <c r="L42" i="144" s="1"/>
  <c r="I41" i="144"/>
  <c r="I40" i="144"/>
  <c r="L40" i="144" s="1"/>
  <c r="I39" i="144"/>
  <c r="L39" i="144" s="1"/>
  <c r="I38" i="144"/>
  <c r="L38" i="144" s="1"/>
  <c r="L37" i="144"/>
  <c r="I37" i="144"/>
  <c r="L36" i="144"/>
  <c r="I36" i="144"/>
  <c r="L35" i="144"/>
  <c r="J34" i="144"/>
  <c r="J28" i="144" s="1"/>
  <c r="H34" i="144"/>
  <c r="H28" i="144" s="1"/>
  <c r="G34" i="144"/>
  <c r="G28" i="144" s="1"/>
  <c r="L32" i="144"/>
  <c r="L30" i="144"/>
  <c r="L26" i="144"/>
  <c r="L25" i="144"/>
  <c r="L24" i="144" s="1"/>
  <c r="G24" i="144"/>
  <c r="L22" i="144"/>
  <c r="L21" i="144"/>
  <c r="L20" i="144"/>
  <c r="L19" i="144"/>
  <c r="L18" i="144"/>
  <c r="G17" i="144"/>
  <c r="L15" i="144"/>
  <c r="L13" i="144"/>
  <c r="L11" i="144"/>
  <c r="G9" i="144"/>
  <c r="I245" i="143"/>
  <c r="L245" i="143" s="1"/>
  <c r="I244" i="143"/>
  <c r="L244" i="143" s="1"/>
  <c r="I243" i="143"/>
  <c r="L243" i="143" s="1"/>
  <c r="I242" i="143"/>
  <c r="L242" i="143" s="1"/>
  <c r="J241" i="143"/>
  <c r="H241" i="143"/>
  <c r="G241" i="143"/>
  <c r="I239" i="143"/>
  <c r="L239" i="143" s="1"/>
  <c r="I238" i="143"/>
  <c r="L238" i="143" s="1"/>
  <c r="I237" i="143"/>
  <c r="L237" i="143" s="1"/>
  <c r="I236" i="143"/>
  <c r="L236" i="143" s="1"/>
  <c r="I235" i="143"/>
  <c r="L235" i="143" s="1"/>
  <c r="J234" i="143"/>
  <c r="H234" i="143"/>
  <c r="G234" i="143"/>
  <c r="I232" i="143"/>
  <c r="L232" i="143" s="1"/>
  <c r="I231" i="143"/>
  <c r="L231" i="143" s="1"/>
  <c r="I230" i="143"/>
  <c r="L230" i="143" s="1"/>
  <c r="I229" i="143"/>
  <c r="L229" i="143" s="1"/>
  <c r="J228" i="143"/>
  <c r="H228" i="143"/>
  <c r="G228" i="143"/>
  <c r="I226" i="143"/>
  <c r="L226" i="143" s="1"/>
  <c r="I225" i="143"/>
  <c r="L225" i="143" s="1"/>
  <c r="I224" i="143"/>
  <c r="L224" i="143" s="1"/>
  <c r="I223" i="143"/>
  <c r="L223" i="143" s="1"/>
  <c r="I222" i="143"/>
  <c r="L222" i="143" s="1"/>
  <c r="J221" i="143"/>
  <c r="H221" i="143"/>
  <c r="G221" i="143"/>
  <c r="L217" i="143"/>
  <c r="I217" i="143"/>
  <c r="L216" i="143"/>
  <c r="I216" i="143"/>
  <c r="L215" i="143"/>
  <c r="I215" i="143"/>
  <c r="L214" i="143"/>
  <c r="I214" i="143"/>
  <c r="L213" i="143"/>
  <c r="J213" i="143"/>
  <c r="I213" i="143"/>
  <c r="H213" i="143"/>
  <c r="G213" i="143"/>
  <c r="I211" i="143"/>
  <c r="L211" i="143" s="1"/>
  <c r="I210" i="143"/>
  <c r="L210" i="143" s="1"/>
  <c r="I209" i="143"/>
  <c r="L209" i="143" s="1"/>
  <c r="I208" i="143"/>
  <c r="L208" i="143" s="1"/>
  <c r="J207" i="143"/>
  <c r="J205" i="143" s="1"/>
  <c r="H207" i="143"/>
  <c r="H205" i="143" s="1"/>
  <c r="G207" i="143"/>
  <c r="G205" i="143"/>
  <c r="L203" i="143"/>
  <c r="L202" i="143"/>
  <c r="L201" i="143"/>
  <c r="I200" i="143"/>
  <c r="L200" i="143" s="1"/>
  <c r="L199" i="143" s="1"/>
  <c r="J199" i="143"/>
  <c r="H199" i="143"/>
  <c r="G199" i="143"/>
  <c r="L195" i="143"/>
  <c r="L193" i="143"/>
  <c r="L191" i="143" s="1"/>
  <c r="G191" i="143"/>
  <c r="L189" i="143"/>
  <c r="L188" i="143"/>
  <c r="L187" i="143"/>
  <c r="L186" i="143"/>
  <c r="G184" i="143"/>
  <c r="K180" i="143"/>
  <c r="L180" i="143" s="1"/>
  <c r="I180" i="143"/>
  <c r="K179" i="143"/>
  <c r="L179" i="143" s="1"/>
  <c r="I179" i="143"/>
  <c r="J178" i="143"/>
  <c r="I178" i="143"/>
  <c r="H178" i="143"/>
  <c r="G178" i="143"/>
  <c r="K173" i="143"/>
  <c r="L173" i="143" s="1"/>
  <c r="I173" i="143"/>
  <c r="K172" i="143"/>
  <c r="I172" i="143"/>
  <c r="I171" i="143" s="1"/>
  <c r="I162" i="143" s="1"/>
  <c r="I152" i="143" s="1"/>
  <c r="J171" i="143"/>
  <c r="J162" i="143" s="1"/>
  <c r="J152" i="143" s="1"/>
  <c r="H171" i="143"/>
  <c r="H162" i="143" s="1"/>
  <c r="G171" i="143"/>
  <c r="L168" i="143"/>
  <c r="L167" i="143"/>
  <c r="L166" i="143"/>
  <c r="L165" i="143"/>
  <c r="L164" i="143" s="1"/>
  <c r="G164" i="143"/>
  <c r="L160" i="143"/>
  <c r="L159" i="143"/>
  <c r="H158" i="143"/>
  <c r="L158" i="143"/>
  <c r="L157" i="143"/>
  <c r="K157" i="143"/>
  <c r="L156" i="143"/>
  <c r="K156" i="143"/>
  <c r="G155" i="143"/>
  <c r="I150" i="143"/>
  <c r="L150" i="143" s="1"/>
  <c r="I148" i="143"/>
  <c r="L148" i="143" s="1"/>
  <c r="I146" i="143"/>
  <c r="L146" i="143" s="1"/>
  <c r="J144" i="143"/>
  <c r="H144" i="143"/>
  <c r="G144" i="143"/>
  <c r="I142" i="143"/>
  <c r="L142" i="143" s="1"/>
  <c r="I140" i="143"/>
  <c r="L140" i="143" s="1"/>
  <c r="I138" i="143"/>
  <c r="L138" i="143" s="1"/>
  <c r="J136" i="143"/>
  <c r="H136" i="143"/>
  <c r="G136" i="143"/>
  <c r="I134" i="143"/>
  <c r="L134" i="143" s="1"/>
  <c r="I132" i="143"/>
  <c r="L132" i="143" s="1"/>
  <c r="I130" i="143"/>
  <c r="L130" i="143" s="1"/>
  <c r="I129" i="143"/>
  <c r="L129" i="143" s="1"/>
  <c r="I128" i="143"/>
  <c r="L128" i="143" s="1"/>
  <c r="I127" i="143"/>
  <c r="L127" i="143" s="1"/>
  <c r="I126" i="143"/>
  <c r="L126" i="143" s="1"/>
  <c r="I125" i="143"/>
  <c r="L125" i="143" s="1"/>
  <c r="J123" i="143"/>
  <c r="H123" i="143"/>
  <c r="G123" i="143"/>
  <c r="I121" i="143"/>
  <c r="L121" i="143" s="1"/>
  <c r="I119" i="143"/>
  <c r="L119" i="143" s="1"/>
  <c r="I118" i="143"/>
  <c r="L118" i="143" s="1"/>
  <c r="I117" i="143"/>
  <c r="L117" i="143" s="1"/>
  <c r="I116" i="143"/>
  <c r="L116" i="143" s="1"/>
  <c r="I115" i="143"/>
  <c r="L115" i="143" s="1"/>
  <c r="J114" i="143"/>
  <c r="H114" i="143"/>
  <c r="H110" i="143" s="1"/>
  <c r="G114" i="143"/>
  <c r="L112" i="143"/>
  <c r="J110" i="143"/>
  <c r="G110" i="143"/>
  <c r="I108" i="143"/>
  <c r="L108" i="143" s="1"/>
  <c r="I106" i="143"/>
  <c r="L106" i="143" s="1"/>
  <c r="I105" i="143"/>
  <c r="L105" i="143" s="1"/>
  <c r="I104" i="143"/>
  <c r="L104" i="143" s="1"/>
  <c r="I103" i="143"/>
  <c r="L103" i="143" s="1"/>
  <c r="I101" i="143"/>
  <c r="L101" i="143" s="1"/>
  <c r="I100" i="143"/>
  <c r="L100" i="143" s="1"/>
  <c r="I99" i="143"/>
  <c r="L99" i="143" s="1"/>
  <c r="I98" i="143"/>
  <c r="L98" i="143" s="1"/>
  <c r="I97" i="143"/>
  <c r="I94" i="143"/>
  <c r="L94" i="143" s="1"/>
  <c r="I92" i="143"/>
  <c r="L92" i="143" s="1"/>
  <c r="I91" i="143"/>
  <c r="L91" i="143" s="1"/>
  <c r="I90" i="143"/>
  <c r="L90" i="143" s="1"/>
  <c r="I89" i="143"/>
  <c r="L89" i="143" s="1"/>
  <c r="I88" i="143"/>
  <c r="L88" i="143" s="1"/>
  <c r="I87" i="143"/>
  <c r="L87" i="143" s="1"/>
  <c r="J86" i="143"/>
  <c r="J84" i="143" s="1"/>
  <c r="H86" i="143"/>
  <c r="H84" i="143" s="1"/>
  <c r="G86" i="143"/>
  <c r="G84" i="143" s="1"/>
  <c r="I82" i="143"/>
  <c r="L82" i="143" s="1"/>
  <c r="I80" i="143"/>
  <c r="L80" i="143" s="1"/>
  <c r="I79" i="143"/>
  <c r="L79" i="143" s="1"/>
  <c r="I78" i="143"/>
  <c r="L78" i="143" s="1"/>
  <c r="I77" i="143"/>
  <c r="L77" i="143" s="1"/>
  <c r="I76" i="143"/>
  <c r="L76" i="143" s="1"/>
  <c r="I75" i="143"/>
  <c r="J74" i="143"/>
  <c r="H74" i="143"/>
  <c r="G74" i="143"/>
  <c r="L72" i="143"/>
  <c r="J70" i="143"/>
  <c r="H70" i="143"/>
  <c r="G70" i="143"/>
  <c r="I68" i="143"/>
  <c r="L68" i="143" s="1"/>
  <c r="I66" i="143"/>
  <c r="L66" i="143" s="1"/>
  <c r="I65" i="143"/>
  <c r="L65" i="143" s="1"/>
  <c r="I64" i="143"/>
  <c r="L64" i="143" s="1"/>
  <c r="I63" i="143"/>
  <c r="L63" i="143" s="1"/>
  <c r="L60" i="143" s="1"/>
  <c r="L62" i="143"/>
  <c r="I62" i="143"/>
  <c r="L61" i="143"/>
  <c r="I61" i="143"/>
  <c r="J60" i="143"/>
  <c r="I60" i="143"/>
  <c r="H60" i="143"/>
  <c r="G60" i="143"/>
  <c r="I58" i="143"/>
  <c r="L58" i="143" s="1"/>
  <c r="I57" i="143"/>
  <c r="L57" i="143" s="1"/>
  <c r="I56" i="143"/>
  <c r="L56" i="143" s="1"/>
  <c r="I55" i="143"/>
  <c r="L55" i="143" s="1"/>
  <c r="I54" i="143"/>
  <c r="L54" i="143" s="1"/>
  <c r="L53" i="143"/>
  <c r="J52" i="143"/>
  <c r="J46" i="143" s="1"/>
  <c r="J44" i="143" s="1"/>
  <c r="H52" i="143"/>
  <c r="H46" i="143" s="1"/>
  <c r="H44" i="143" s="1"/>
  <c r="G52" i="143"/>
  <c r="G46" i="143" s="1"/>
  <c r="L50" i="143"/>
  <c r="L48" i="143"/>
  <c r="I42" i="143"/>
  <c r="L42" i="143" s="1"/>
  <c r="I40" i="143"/>
  <c r="L40" i="143" s="1"/>
  <c r="I39" i="143"/>
  <c r="L39" i="143" s="1"/>
  <c r="I38" i="143"/>
  <c r="L38" i="143" s="1"/>
  <c r="I37" i="143"/>
  <c r="L37" i="143" s="1"/>
  <c r="I36" i="143"/>
  <c r="L36" i="143" s="1"/>
  <c r="L35" i="143"/>
  <c r="J34" i="143"/>
  <c r="J28" i="143" s="1"/>
  <c r="H34" i="143"/>
  <c r="H28" i="143" s="1"/>
  <c r="G34" i="143"/>
  <c r="G28" i="143" s="1"/>
  <c r="L32" i="143"/>
  <c r="L30" i="143"/>
  <c r="L26" i="143"/>
  <c r="L25" i="143"/>
  <c r="L24" i="143" s="1"/>
  <c r="G24" i="143"/>
  <c r="L22" i="143"/>
  <c r="L21" i="143"/>
  <c r="L20" i="143"/>
  <c r="L19" i="143"/>
  <c r="L18" i="143"/>
  <c r="G17" i="143"/>
  <c r="G9" i="143" s="1"/>
  <c r="L15" i="143"/>
  <c r="L13" i="143"/>
  <c r="L11" i="143"/>
  <c r="AC19" i="142"/>
  <c r="AC23" i="142" s="1"/>
  <c r="AC24" i="142" s="1"/>
  <c r="AC25" i="142" s="1"/>
  <c r="AC39" i="142" s="1"/>
  <c r="AB19" i="142"/>
  <c r="AB35" i="142" s="1"/>
  <c r="AB36" i="142" s="1"/>
  <c r="AB37" i="142" s="1"/>
  <c r="AA19" i="142"/>
  <c r="AA23" i="142" s="1"/>
  <c r="AA24" i="142" s="1"/>
  <c r="AA25" i="142" s="1"/>
  <c r="AA39" i="142" s="1"/>
  <c r="Z19" i="142"/>
  <c r="Z35" i="142" s="1"/>
  <c r="Z36" i="142" s="1"/>
  <c r="Z37" i="142" s="1"/>
  <c r="Y19" i="142"/>
  <c r="Y23" i="142" s="1"/>
  <c r="Y24" i="142" s="1"/>
  <c r="Y25" i="142" s="1"/>
  <c r="Y39" i="142" s="1"/>
  <c r="X19" i="142"/>
  <c r="X35" i="142" s="1"/>
  <c r="X36" i="142" s="1"/>
  <c r="X37" i="142" s="1"/>
  <c r="W19" i="142"/>
  <c r="W23" i="142" s="1"/>
  <c r="W24" i="142" s="1"/>
  <c r="W25" i="142" s="1"/>
  <c r="W39" i="142" s="1"/>
  <c r="V19" i="142"/>
  <c r="V35" i="142" s="1"/>
  <c r="V36" i="142" s="1"/>
  <c r="V37" i="142" s="1"/>
  <c r="U19" i="142"/>
  <c r="U23" i="142" s="1"/>
  <c r="U24" i="142" s="1"/>
  <c r="U25" i="142" s="1"/>
  <c r="U39" i="142" s="1"/>
  <c r="T19" i="142"/>
  <c r="T35" i="142" s="1"/>
  <c r="T36" i="142" s="1"/>
  <c r="T37" i="142" s="1"/>
  <c r="S19" i="142"/>
  <c r="S23" i="142" s="1"/>
  <c r="S24" i="142" s="1"/>
  <c r="S25" i="142" s="1"/>
  <c r="S39" i="142" s="1"/>
  <c r="R19" i="142"/>
  <c r="R35" i="142" s="1"/>
  <c r="R36" i="142" s="1"/>
  <c r="R37" i="142" s="1"/>
  <c r="Q19" i="142"/>
  <c r="Q23" i="142" s="1"/>
  <c r="Q24" i="142" s="1"/>
  <c r="Q25" i="142" s="1"/>
  <c r="Q39" i="142" s="1"/>
  <c r="P19" i="142"/>
  <c r="P35" i="142" s="1"/>
  <c r="P36" i="142" s="1"/>
  <c r="P37" i="142" s="1"/>
  <c r="O19" i="142"/>
  <c r="O23" i="142" s="1"/>
  <c r="O24" i="142" s="1"/>
  <c r="O25" i="142" s="1"/>
  <c r="O39" i="142" s="1"/>
  <c r="N19" i="142"/>
  <c r="N35" i="142" s="1"/>
  <c r="N36" i="142" s="1"/>
  <c r="N37" i="142" s="1"/>
  <c r="M19" i="142"/>
  <c r="M23" i="142" s="1"/>
  <c r="M24" i="142" s="1"/>
  <c r="M25" i="142" s="1"/>
  <c r="M39" i="142" s="1"/>
  <c r="L19" i="142"/>
  <c r="L35" i="142" s="1"/>
  <c r="L36" i="142" s="1"/>
  <c r="L37" i="142" s="1"/>
  <c r="K19" i="142"/>
  <c r="K23" i="142" s="1"/>
  <c r="K24" i="142" s="1"/>
  <c r="K25" i="142" s="1"/>
  <c r="K39" i="142" s="1"/>
  <c r="J19" i="142"/>
  <c r="J35" i="142" s="1"/>
  <c r="I18" i="142"/>
  <c r="I17" i="142"/>
  <c r="I16" i="142"/>
  <c r="I15" i="142"/>
  <c r="I14" i="142"/>
  <c r="I13" i="142"/>
  <c r="I12" i="142"/>
  <c r="I11" i="142"/>
  <c r="I10" i="142"/>
  <c r="I9" i="142"/>
  <c r="I8" i="142"/>
  <c r="AE11" i="150" l="1"/>
  <c r="AE30" i="150" s="1"/>
  <c r="I58" i="151"/>
  <c r="I61" i="151" s="1"/>
  <c r="U11" i="150"/>
  <c r="G48" i="151"/>
  <c r="K48" i="151"/>
  <c r="AE11" i="148"/>
  <c r="AE30" i="148" s="1"/>
  <c r="G29" i="151"/>
  <c r="K29" i="151"/>
  <c r="K31" i="151" s="1"/>
  <c r="AJ27" i="147"/>
  <c r="AJ47" i="147" s="1"/>
  <c r="Z45" i="145"/>
  <c r="G219" i="144"/>
  <c r="L234" i="144"/>
  <c r="L179" i="144"/>
  <c r="G152" i="144"/>
  <c r="L173" i="144"/>
  <c r="L171" i="144" s="1"/>
  <c r="L162" i="144" s="1"/>
  <c r="L136" i="144"/>
  <c r="I136" i="144"/>
  <c r="L110" i="144"/>
  <c r="L86" i="144"/>
  <c r="I86" i="144"/>
  <c r="I84" i="144" s="1"/>
  <c r="L70" i="144"/>
  <c r="L74" i="144"/>
  <c r="I52" i="144"/>
  <c r="I46" i="144" s="1"/>
  <c r="L52" i="144"/>
  <c r="L46" i="144" s="1"/>
  <c r="H44" i="144"/>
  <c r="L34" i="144"/>
  <c r="L28" i="144"/>
  <c r="L17" i="144"/>
  <c r="H219" i="143"/>
  <c r="J219" i="143"/>
  <c r="L221" i="143"/>
  <c r="I199" i="143"/>
  <c r="L184" i="143"/>
  <c r="L178" i="143"/>
  <c r="G162" i="143"/>
  <c r="G152" i="143" s="1"/>
  <c r="L155" i="143"/>
  <c r="L136" i="143"/>
  <c r="I136" i="143"/>
  <c r="L114" i="143"/>
  <c r="L110" i="143" s="1"/>
  <c r="I114" i="143"/>
  <c r="I110" i="143" s="1"/>
  <c r="L97" i="143"/>
  <c r="L96" i="143" s="1"/>
  <c r="I96" i="143"/>
  <c r="L86" i="143"/>
  <c r="L84" i="143" s="1"/>
  <c r="I86" i="143"/>
  <c r="G44" i="143"/>
  <c r="I52" i="143"/>
  <c r="I46" i="143" s="1"/>
  <c r="I44" i="143" s="1"/>
  <c r="L34" i="143"/>
  <c r="L28" i="143" s="1"/>
  <c r="J219" i="144"/>
  <c r="J197" i="144" s="1"/>
  <c r="J247" i="144" s="1"/>
  <c r="L221" i="144"/>
  <c r="H219" i="144"/>
  <c r="I234" i="144"/>
  <c r="I221" i="144"/>
  <c r="L228" i="144"/>
  <c r="L199" i="144"/>
  <c r="L17" i="143"/>
  <c r="L75" i="143"/>
  <c r="L74" i="143" s="1"/>
  <c r="L70" i="143" s="1"/>
  <c r="I74" i="143"/>
  <c r="I70" i="143" s="1"/>
  <c r="L213" i="144"/>
  <c r="L9" i="143"/>
  <c r="H197" i="143"/>
  <c r="U28" i="150"/>
  <c r="U30" i="150" s="1"/>
  <c r="H152" i="143"/>
  <c r="J197" i="143"/>
  <c r="J247" i="143" s="1"/>
  <c r="G219" i="143"/>
  <c r="G197" i="143" s="1"/>
  <c r="I221" i="143"/>
  <c r="I234" i="143"/>
  <c r="I74" i="144"/>
  <c r="I70" i="144" s="1"/>
  <c r="L155" i="144"/>
  <c r="H152" i="144"/>
  <c r="L172" i="144"/>
  <c r="L180" i="144"/>
  <c r="L178" i="144" s="1"/>
  <c r="G197" i="144"/>
  <c r="G247" i="144" s="1"/>
  <c r="I199" i="144"/>
  <c r="H205" i="144"/>
  <c r="I213" i="144"/>
  <c r="G10" i="151"/>
  <c r="G12" i="151" s="1"/>
  <c r="K10" i="151"/>
  <c r="K12" i="151" s="1"/>
  <c r="K20" i="151" s="1"/>
  <c r="AJ27" i="145"/>
  <c r="AJ45" i="145"/>
  <c r="I15" i="151"/>
  <c r="I17" i="151" s="1"/>
  <c r="I20" i="151" s="1"/>
  <c r="I23" i="151" s="1"/>
  <c r="AE11" i="146"/>
  <c r="AE28" i="146"/>
  <c r="I29" i="151"/>
  <c r="I31" i="151" s="1"/>
  <c r="I39" i="151" s="1"/>
  <c r="I42" i="151" s="1"/>
  <c r="Z45" i="147"/>
  <c r="G34" i="151"/>
  <c r="G36" i="151" s="1"/>
  <c r="K34" i="151"/>
  <c r="K36" i="151" s="1"/>
  <c r="U28" i="148"/>
  <c r="K50" i="151"/>
  <c r="K58" i="151" s="1"/>
  <c r="K61" i="151" s="1"/>
  <c r="AJ34" i="149"/>
  <c r="AJ41" i="149"/>
  <c r="I19" i="142"/>
  <c r="Z27" i="145"/>
  <c r="Z27" i="147"/>
  <c r="Z47" i="147" s="1"/>
  <c r="Z34" i="149"/>
  <c r="G15" i="151"/>
  <c r="G17" i="151" s="1"/>
  <c r="G28" i="151"/>
  <c r="G50" i="151"/>
  <c r="G53" i="151"/>
  <c r="G55" i="151" s="1"/>
  <c r="Z20" i="145"/>
  <c r="Z47" i="145" s="1"/>
  <c r="U11" i="148"/>
  <c r="U30" i="148" s="1"/>
  <c r="Z20" i="149"/>
  <c r="L52" i="143"/>
  <c r="L46" i="143" s="1"/>
  <c r="L44" i="143" s="1"/>
  <c r="I34" i="143"/>
  <c r="I28" i="143" s="1"/>
  <c r="L123" i="143"/>
  <c r="L144" i="143"/>
  <c r="L207" i="143"/>
  <c r="L205" i="143" s="1"/>
  <c r="L228" i="143"/>
  <c r="L234" i="143"/>
  <c r="L241" i="143"/>
  <c r="L9" i="144"/>
  <c r="L172" i="143"/>
  <c r="L61" i="144"/>
  <c r="L60" i="144" s="1"/>
  <c r="I60" i="144"/>
  <c r="I44" i="144" s="1"/>
  <c r="L97" i="144"/>
  <c r="L123" i="144"/>
  <c r="L144" i="144"/>
  <c r="L241" i="144"/>
  <c r="I84" i="143"/>
  <c r="I123" i="143"/>
  <c r="I144" i="143"/>
  <c r="I207" i="143"/>
  <c r="I205" i="143" s="1"/>
  <c r="I228" i="143"/>
  <c r="I241" i="143"/>
  <c r="I34" i="144"/>
  <c r="I28" i="144" s="1"/>
  <c r="L207" i="144"/>
  <c r="I123" i="144"/>
  <c r="I144" i="144"/>
  <c r="I171" i="144"/>
  <c r="I162" i="144" s="1"/>
  <c r="I152" i="144" s="1"/>
  <c r="I207" i="144"/>
  <c r="I228" i="144"/>
  <c r="I241" i="144"/>
  <c r="J36" i="142"/>
  <c r="L29" i="142"/>
  <c r="L30" i="142" s="1"/>
  <c r="L31" i="142" s="1"/>
  <c r="P29" i="142"/>
  <c r="P30" i="142" s="1"/>
  <c r="P31" i="142" s="1"/>
  <c r="T29" i="142"/>
  <c r="T30" i="142" s="1"/>
  <c r="T31" i="142" s="1"/>
  <c r="X29" i="142"/>
  <c r="X30" i="142" s="1"/>
  <c r="X31" i="142" s="1"/>
  <c r="AB29" i="142"/>
  <c r="AB30" i="142" s="1"/>
  <c r="AB31" i="142" s="1"/>
  <c r="K35" i="142"/>
  <c r="K36" i="142" s="1"/>
  <c r="K37" i="142" s="1"/>
  <c r="K29" i="142"/>
  <c r="K30" i="142" s="1"/>
  <c r="K31" i="142" s="1"/>
  <c r="K40" i="142" s="1"/>
  <c r="M35" i="142"/>
  <c r="M36" i="142" s="1"/>
  <c r="M37" i="142" s="1"/>
  <c r="M29" i="142"/>
  <c r="M30" i="142" s="1"/>
  <c r="M31" i="142" s="1"/>
  <c r="M40" i="142" s="1"/>
  <c r="O35" i="142"/>
  <c r="O36" i="142" s="1"/>
  <c r="O37" i="142" s="1"/>
  <c r="O29" i="142"/>
  <c r="O30" i="142" s="1"/>
  <c r="O31" i="142" s="1"/>
  <c r="O40" i="142" s="1"/>
  <c r="Q35" i="142"/>
  <c r="Q36" i="142" s="1"/>
  <c r="Q37" i="142" s="1"/>
  <c r="Q29" i="142"/>
  <c r="Q30" i="142" s="1"/>
  <c r="Q31" i="142" s="1"/>
  <c r="Q40" i="142" s="1"/>
  <c r="S35" i="142"/>
  <c r="S36" i="142" s="1"/>
  <c r="S37" i="142" s="1"/>
  <c r="S29" i="142"/>
  <c r="S30" i="142" s="1"/>
  <c r="S31" i="142" s="1"/>
  <c r="S40" i="142" s="1"/>
  <c r="U35" i="142"/>
  <c r="U36" i="142" s="1"/>
  <c r="U37" i="142" s="1"/>
  <c r="U29" i="142"/>
  <c r="U30" i="142" s="1"/>
  <c r="U31" i="142" s="1"/>
  <c r="U40" i="142" s="1"/>
  <c r="W35" i="142"/>
  <c r="W36" i="142" s="1"/>
  <c r="W37" i="142" s="1"/>
  <c r="W29" i="142"/>
  <c r="W30" i="142" s="1"/>
  <c r="W31" i="142" s="1"/>
  <c r="W40" i="142" s="1"/>
  <c r="Y35" i="142"/>
  <c r="Y36" i="142" s="1"/>
  <c r="Y37" i="142" s="1"/>
  <c r="Y29" i="142"/>
  <c r="Y30" i="142" s="1"/>
  <c r="Y31" i="142" s="1"/>
  <c r="Y40" i="142" s="1"/>
  <c r="AA35" i="142"/>
  <c r="AA36" i="142" s="1"/>
  <c r="AA37" i="142" s="1"/>
  <c r="AA29" i="142"/>
  <c r="AA30" i="142" s="1"/>
  <c r="AA31" i="142" s="1"/>
  <c r="AA40" i="142" s="1"/>
  <c r="AC35" i="142"/>
  <c r="AC36" i="142" s="1"/>
  <c r="AC37" i="142" s="1"/>
  <c r="AC29" i="142"/>
  <c r="AC30" i="142" s="1"/>
  <c r="AC31" i="142" s="1"/>
  <c r="AC40" i="142" s="1"/>
  <c r="J23" i="142"/>
  <c r="L23" i="142"/>
  <c r="L24" i="142" s="1"/>
  <c r="L25" i="142" s="1"/>
  <c r="L39" i="142" s="1"/>
  <c r="N23" i="142"/>
  <c r="N24" i="142" s="1"/>
  <c r="N25" i="142" s="1"/>
  <c r="N39" i="142" s="1"/>
  <c r="P23" i="142"/>
  <c r="P24" i="142" s="1"/>
  <c r="P25" i="142" s="1"/>
  <c r="P39" i="142" s="1"/>
  <c r="R23" i="142"/>
  <c r="R24" i="142" s="1"/>
  <c r="R25" i="142" s="1"/>
  <c r="R39" i="142" s="1"/>
  <c r="T23" i="142"/>
  <c r="T24" i="142" s="1"/>
  <c r="T25" i="142" s="1"/>
  <c r="T39" i="142" s="1"/>
  <c r="V23" i="142"/>
  <c r="V24" i="142" s="1"/>
  <c r="V25" i="142" s="1"/>
  <c r="V39" i="142" s="1"/>
  <c r="X23" i="142"/>
  <c r="X24" i="142" s="1"/>
  <c r="X25" i="142" s="1"/>
  <c r="X39" i="142" s="1"/>
  <c r="Z23" i="142"/>
  <c r="Z24" i="142" s="1"/>
  <c r="Z25" i="142" s="1"/>
  <c r="Z39" i="142" s="1"/>
  <c r="AB23" i="142"/>
  <c r="AB24" i="142" s="1"/>
  <c r="AB25" i="142" s="1"/>
  <c r="AB39" i="142" s="1"/>
  <c r="J29" i="142"/>
  <c r="N29" i="142"/>
  <c r="N30" i="142" s="1"/>
  <c r="N31" i="142" s="1"/>
  <c r="R29" i="142"/>
  <c r="R30" i="142" s="1"/>
  <c r="R31" i="142" s="1"/>
  <c r="R40" i="142" s="1"/>
  <c r="V29" i="142"/>
  <c r="V30" i="142" s="1"/>
  <c r="V31" i="142" s="1"/>
  <c r="Z29" i="142"/>
  <c r="Z30" i="142" s="1"/>
  <c r="Z31" i="142" s="1"/>
  <c r="Z40" i="142" s="1"/>
  <c r="Z41" i="142" s="1"/>
  <c r="G58" i="151" l="1"/>
  <c r="G61" i="151" s="1"/>
  <c r="AJ43" i="149"/>
  <c r="Z43" i="149"/>
  <c r="K39" i="151"/>
  <c r="K42" i="151" s="1"/>
  <c r="G31" i="151"/>
  <c r="G39" i="151" s="1"/>
  <c r="G42" i="151" s="1"/>
  <c r="AE30" i="146"/>
  <c r="L219" i="144"/>
  <c r="L96" i="144"/>
  <c r="L84" i="144" s="1"/>
  <c r="L44" i="144"/>
  <c r="G247" i="143"/>
  <c r="H247" i="143"/>
  <c r="L171" i="143"/>
  <c r="L162" i="143" s="1"/>
  <c r="L152" i="143" s="1"/>
  <c r="Q41" i="142"/>
  <c r="O41" i="142"/>
  <c r="M41" i="142"/>
  <c r="K41" i="142"/>
  <c r="Y41" i="142"/>
  <c r="H197" i="144"/>
  <c r="H247" i="144" s="1"/>
  <c r="I205" i="144"/>
  <c r="L205" i="144"/>
  <c r="V40" i="142"/>
  <c r="V41" i="142" s="1"/>
  <c r="R41" i="142"/>
  <c r="U41" i="142"/>
  <c r="AB40" i="142"/>
  <c r="T40" i="142"/>
  <c r="T41" i="142" s="1"/>
  <c r="L152" i="144"/>
  <c r="L219" i="143"/>
  <c r="L197" i="143" s="1"/>
  <c r="AJ47" i="145"/>
  <c r="AB41" i="142"/>
  <c r="AC41" i="142"/>
  <c r="X40" i="142"/>
  <c r="X41" i="142" s="1"/>
  <c r="I219" i="144"/>
  <c r="I219" i="143"/>
  <c r="I197" i="143" s="1"/>
  <c r="I247" i="143" s="1"/>
  <c r="G20" i="151"/>
  <c r="AA41" i="142"/>
  <c r="W41" i="142"/>
  <c r="S41" i="142"/>
  <c r="K23" i="151"/>
  <c r="I66" i="151"/>
  <c r="N40" i="142"/>
  <c r="N41" i="142" s="1"/>
  <c r="P40" i="142"/>
  <c r="P41" i="142" s="1"/>
  <c r="I35" i="142"/>
  <c r="J30" i="142"/>
  <c r="I29" i="142"/>
  <c r="J24" i="142"/>
  <c r="I23" i="142"/>
  <c r="L40" i="142"/>
  <c r="L41" i="142" s="1"/>
  <c r="J37" i="142"/>
  <c r="I36" i="142"/>
  <c r="K66" i="151" l="1"/>
  <c r="G66" i="151"/>
  <c r="G23" i="151"/>
  <c r="L197" i="144"/>
  <c r="L247" i="144" s="1"/>
  <c r="J83" i="123" s="1"/>
  <c r="L247" i="143"/>
  <c r="J81" i="123" s="1"/>
  <c r="I197" i="144"/>
  <c r="I247" i="144" s="1"/>
  <c r="I37" i="142"/>
  <c r="J25" i="142"/>
  <c r="I24" i="142"/>
  <c r="J31" i="142"/>
  <c r="I30" i="142"/>
  <c r="I31" i="142" l="1"/>
  <c r="J39" i="142"/>
  <c r="I25" i="142"/>
  <c r="I39" i="142" l="1"/>
  <c r="J23" i="123" s="1"/>
  <c r="J40" i="142"/>
  <c r="I40" i="142" s="1"/>
  <c r="L51" i="123" s="1"/>
  <c r="L55" i="123" s="1"/>
  <c r="J41" i="142" l="1"/>
  <c r="I41" i="142" s="1"/>
  <c r="N51" i="123" s="1"/>
  <c r="L14" i="118" l="1"/>
  <c r="N49" i="115"/>
  <c r="I34" i="122"/>
  <c r="J31" i="123"/>
  <c r="I27" i="131" l="1"/>
  <c r="I15" i="131" l="1"/>
  <c r="K18" i="134" l="1"/>
  <c r="I18" i="134"/>
  <c r="K8" i="134"/>
  <c r="I8" i="134"/>
  <c r="P13" i="42"/>
  <c r="N13" i="42"/>
  <c r="L13" i="42"/>
  <c r="J13" i="42"/>
  <c r="H13" i="42"/>
  <c r="F13" i="42"/>
  <c r="O1" i="111"/>
  <c r="J1" i="64"/>
  <c r="AA1" i="55"/>
  <c r="O1" i="51"/>
  <c r="K1" i="43"/>
  <c r="L1" i="118"/>
  <c r="P1" i="42"/>
  <c r="K1" i="93"/>
  <c r="P1" i="116"/>
  <c r="P1" i="115"/>
  <c r="P1" i="114"/>
  <c r="P1" i="113"/>
  <c r="P1" i="112"/>
  <c r="P1" i="52"/>
  <c r="N1" i="98"/>
  <c r="L1" i="14"/>
  <c r="H1" i="29"/>
  <c r="N1" i="125"/>
  <c r="N1" i="123"/>
  <c r="I1" i="122"/>
  <c r="K1" i="94"/>
  <c r="J1" i="132"/>
  <c r="I1" i="131"/>
  <c r="N91" i="123"/>
  <c r="N90" i="123"/>
  <c r="J38" i="132"/>
  <c r="J42" i="132" s="1"/>
  <c r="H21" i="132"/>
  <c r="H26" i="132" s="1"/>
  <c r="G21" i="132"/>
  <c r="J20" i="132"/>
  <c r="J19" i="132"/>
  <c r="J18" i="132"/>
  <c r="J17" i="132"/>
  <c r="J16" i="132"/>
  <c r="J15" i="132"/>
  <c r="J14" i="132"/>
  <c r="J13" i="132"/>
  <c r="J12" i="132"/>
  <c r="J11" i="132"/>
  <c r="J10" i="132"/>
  <c r="J9" i="132"/>
  <c r="J8" i="132"/>
  <c r="I54" i="130"/>
  <c r="I38" i="130"/>
  <c r="I33" i="130"/>
  <c r="I21" i="130"/>
  <c r="I49" i="122"/>
  <c r="J132" i="125"/>
  <c r="N78" i="125"/>
  <c r="N85" i="125" s="1"/>
  <c r="L85" i="125"/>
  <c r="L52" i="125"/>
  <c r="J15" i="125"/>
  <c r="J22" i="125" s="1"/>
  <c r="J15" i="123"/>
  <c r="J22" i="123" s="1"/>
  <c r="J24" i="123" s="1"/>
  <c r="I80" i="122"/>
  <c r="G80" i="122"/>
  <c r="I76" i="122"/>
  <c r="G76" i="122"/>
  <c r="I83" i="122"/>
  <c r="G83" i="122"/>
  <c r="I82" i="122"/>
  <c r="G82" i="122"/>
  <c r="G84" i="122" s="1"/>
  <c r="J31" i="125"/>
  <c r="I64" i="122"/>
  <c r="J30" i="125" s="1"/>
  <c r="G64" i="122"/>
  <c r="J32" i="123" s="1"/>
  <c r="J29" i="125"/>
  <c r="N55" i="125"/>
  <c r="L55" i="125"/>
  <c r="J28" i="125"/>
  <c r="N54" i="125"/>
  <c r="G34" i="122"/>
  <c r="N57" i="123" s="1"/>
  <c r="I29" i="122"/>
  <c r="L54" i="125" s="1"/>
  <c r="G29" i="122"/>
  <c r="L57" i="123" s="1"/>
  <c r="I24" i="122"/>
  <c r="J27" i="125" s="1"/>
  <c r="G24" i="122"/>
  <c r="J29" i="123" s="1"/>
  <c r="I132" i="122"/>
  <c r="G132" i="122"/>
  <c r="I131" i="122"/>
  <c r="G131" i="122"/>
  <c r="I20" i="122"/>
  <c r="J26" i="125" s="1"/>
  <c r="G20" i="122"/>
  <c r="J28" i="123" s="1"/>
  <c r="I16" i="122"/>
  <c r="G16" i="122"/>
  <c r="I8" i="122"/>
  <c r="J24" i="125" s="1"/>
  <c r="G8" i="122"/>
  <c r="J26" i="123" s="1"/>
  <c r="K1" i="122"/>
  <c r="L1" i="122" s="1"/>
  <c r="G113" i="122" s="1"/>
  <c r="L60" i="123" s="1"/>
  <c r="G21" i="122"/>
  <c r="G72" i="122"/>
  <c r="G100" i="122"/>
  <c r="G104" i="122"/>
  <c r="G108" i="122"/>
  <c r="G124" i="122"/>
  <c r="I21" i="122"/>
  <c r="I72" i="122"/>
  <c r="I100" i="122"/>
  <c r="I104" i="122"/>
  <c r="I108" i="122"/>
  <c r="I124" i="122"/>
  <c r="R106" i="117"/>
  <c r="R98" i="117"/>
  <c r="P87" i="117"/>
  <c r="R81" i="117"/>
  <c r="R91" i="117" s="1"/>
  <c r="P81" i="117"/>
  <c r="P73" i="117"/>
  <c r="R69" i="117"/>
  <c r="P69" i="117"/>
  <c r="R63" i="117"/>
  <c r="P63" i="117"/>
  <c r="R57" i="117"/>
  <c r="P57" i="117"/>
  <c r="R53" i="117"/>
  <c r="R44" i="117"/>
  <c r="R17" i="117"/>
  <c r="R15" i="117"/>
  <c r="R10" i="117"/>
  <c r="R8" i="117"/>
  <c r="L25" i="118"/>
  <c r="L33" i="118" s="1"/>
  <c r="K1" i="118"/>
  <c r="J29" i="52"/>
  <c r="G34" i="43"/>
  <c r="P30" i="116"/>
  <c r="N29" i="116"/>
  <c r="L29" i="116"/>
  <c r="J29" i="116"/>
  <c r="P28" i="116"/>
  <c r="P27" i="116"/>
  <c r="P30" i="115"/>
  <c r="N29" i="115"/>
  <c r="L29" i="115"/>
  <c r="J29" i="115"/>
  <c r="P28" i="115"/>
  <c r="P27" i="115"/>
  <c r="P30" i="114"/>
  <c r="N29" i="114"/>
  <c r="L29" i="114"/>
  <c r="J29" i="114"/>
  <c r="P28" i="114"/>
  <c r="P27" i="114"/>
  <c r="P30" i="113"/>
  <c r="N29" i="113"/>
  <c r="L29" i="113"/>
  <c r="J29" i="113"/>
  <c r="P28" i="113"/>
  <c r="P27" i="113"/>
  <c r="P30" i="112"/>
  <c r="N29" i="112"/>
  <c r="L29" i="112"/>
  <c r="J29" i="112"/>
  <c r="P28" i="112"/>
  <c r="P27" i="112"/>
  <c r="N29" i="52"/>
  <c r="L29" i="52"/>
  <c r="P59" i="116"/>
  <c r="N59" i="116"/>
  <c r="L59" i="116"/>
  <c r="P49" i="116"/>
  <c r="N49" i="116"/>
  <c r="L49" i="116"/>
  <c r="N12" i="116"/>
  <c r="L12" i="116"/>
  <c r="J12" i="116"/>
  <c r="H12" i="116"/>
  <c r="L16" i="116" s="1"/>
  <c r="P59" i="115"/>
  <c r="N59" i="115"/>
  <c r="L59" i="115"/>
  <c r="P49" i="115"/>
  <c r="L49" i="115"/>
  <c r="N12" i="115"/>
  <c r="L12" i="115"/>
  <c r="J12" i="115"/>
  <c r="H12" i="115"/>
  <c r="L16" i="115" s="1"/>
  <c r="N59" i="114"/>
  <c r="L59" i="114"/>
  <c r="P49" i="114"/>
  <c r="N49" i="114"/>
  <c r="L49" i="114"/>
  <c r="N12" i="114"/>
  <c r="L12" i="114"/>
  <c r="J12" i="114"/>
  <c r="H12" i="114"/>
  <c r="L16" i="114" s="1"/>
  <c r="P59" i="113"/>
  <c r="N59" i="113"/>
  <c r="L59" i="113"/>
  <c r="P49" i="113"/>
  <c r="N49" i="113"/>
  <c r="L49" i="113"/>
  <c r="N12" i="113"/>
  <c r="L12" i="113"/>
  <c r="J12" i="113"/>
  <c r="H12" i="113"/>
  <c r="L16" i="113" s="1"/>
  <c r="P59" i="112"/>
  <c r="N59" i="112"/>
  <c r="L59" i="112"/>
  <c r="P49" i="112"/>
  <c r="N49" i="112"/>
  <c r="L49" i="112"/>
  <c r="N12" i="112"/>
  <c r="L12" i="112"/>
  <c r="J12" i="112"/>
  <c r="H12" i="112"/>
  <c r="L12" i="52"/>
  <c r="M36" i="111"/>
  <c r="H36" i="111"/>
  <c r="N49" i="52"/>
  <c r="L49" i="52"/>
  <c r="G13" i="64"/>
  <c r="K34" i="55"/>
  <c r="M34" i="55"/>
  <c r="Q34" i="55"/>
  <c r="S34" i="55"/>
  <c r="U34" i="55"/>
  <c r="Y34" i="55"/>
  <c r="AA34" i="55"/>
  <c r="E34" i="51"/>
  <c r="G34" i="51"/>
  <c r="I34" i="51"/>
  <c r="K34" i="51"/>
  <c r="J34" i="43"/>
  <c r="I7" i="93"/>
  <c r="K7" i="93"/>
  <c r="I11" i="93"/>
  <c r="K11" i="93"/>
  <c r="I15" i="93"/>
  <c r="K15" i="93"/>
  <c r="G37" i="93"/>
  <c r="I37" i="93"/>
  <c r="K37" i="93"/>
  <c r="H12" i="52"/>
  <c r="L16" i="52" s="1"/>
  <c r="J12" i="52"/>
  <c r="N12" i="52"/>
  <c r="P27" i="52"/>
  <c r="P28" i="52"/>
  <c r="P30" i="52"/>
  <c r="P49" i="52"/>
  <c r="L59" i="52"/>
  <c r="N59" i="52"/>
  <c r="P59" i="52"/>
  <c r="N9" i="98"/>
  <c r="N10" i="98"/>
  <c r="N11" i="98"/>
  <c r="N12" i="98"/>
  <c r="N13" i="98"/>
  <c r="N14" i="98"/>
  <c r="N15" i="98"/>
  <c r="N16" i="98"/>
  <c r="B17" i="98"/>
  <c r="K17" i="98"/>
  <c r="N20" i="98"/>
  <c r="N21" i="98"/>
  <c r="N22" i="98"/>
  <c r="N23" i="98"/>
  <c r="N24" i="98"/>
  <c r="N25" i="98"/>
  <c r="N26" i="98"/>
  <c r="N27" i="98"/>
  <c r="B28" i="98"/>
  <c r="K28" i="98"/>
  <c r="N31" i="98"/>
  <c r="N32" i="98"/>
  <c r="N33" i="98"/>
  <c r="N34" i="98"/>
  <c r="N35" i="98"/>
  <c r="N36" i="98"/>
  <c r="N37" i="98"/>
  <c r="N38" i="98"/>
  <c r="B39" i="98"/>
  <c r="K39" i="98"/>
  <c r="I41" i="98"/>
  <c r="J41" i="98"/>
  <c r="K41" i="98"/>
  <c r="J11" i="14"/>
  <c r="K11" i="14"/>
  <c r="L11" i="14"/>
  <c r="H12" i="29"/>
  <c r="H15" i="29" s="1"/>
  <c r="N81" i="123" s="1"/>
  <c r="H24" i="29"/>
  <c r="H27" i="29" s="1"/>
  <c r="N83" i="123" s="1"/>
  <c r="I15" i="94"/>
  <c r="K15" i="94"/>
  <c r="I23" i="94"/>
  <c r="I31" i="94" s="1"/>
  <c r="K23" i="94"/>
  <c r="K31" i="94" s="1"/>
  <c r="I50" i="122"/>
  <c r="N51" i="125" s="1"/>
  <c r="N52" i="125" s="1"/>
  <c r="J138" i="125"/>
  <c r="J85" i="125"/>
  <c r="G11" i="122" l="1"/>
  <c r="J27" i="123" s="1"/>
  <c r="J34" i="123" s="1"/>
  <c r="G117" i="122"/>
  <c r="G118" i="122"/>
  <c r="I117" i="122"/>
  <c r="I118" i="122"/>
  <c r="N17" i="98"/>
  <c r="I43" i="98" s="1"/>
  <c r="L14" i="14"/>
  <c r="L16" i="14" s="1"/>
  <c r="L20" i="14" s="1"/>
  <c r="L22" i="14" s="1"/>
  <c r="I84" i="122"/>
  <c r="L16" i="112"/>
  <c r="K19" i="93"/>
  <c r="R12" i="117"/>
  <c r="P29" i="114"/>
  <c r="I19" i="93"/>
  <c r="P91" i="117"/>
  <c r="P79" i="117"/>
  <c r="R19" i="117"/>
  <c r="P29" i="116"/>
  <c r="P29" i="115"/>
  <c r="P29" i="113"/>
  <c r="P29" i="52"/>
  <c r="J21" i="132"/>
  <c r="N86" i="123"/>
  <c r="N28" i="98"/>
  <c r="J43" i="98" s="1"/>
  <c r="N39" i="98"/>
  <c r="K43" i="98" s="1"/>
  <c r="P29" i="112"/>
  <c r="I40" i="130"/>
  <c r="R79" i="117"/>
  <c r="R93" i="117" s="1"/>
  <c r="J30" i="132"/>
  <c r="J44" i="132" s="1"/>
  <c r="J49" i="132" s="1"/>
  <c r="J53" i="132" s="1"/>
  <c r="I114" i="122"/>
  <c r="N57" i="125" s="1"/>
  <c r="G114" i="122"/>
  <c r="N60" i="123" s="1"/>
  <c r="I113" i="122"/>
  <c r="L57" i="125" s="1"/>
  <c r="I11" i="122"/>
  <c r="J25" i="125" s="1"/>
  <c r="J33" i="125" s="1"/>
  <c r="G85" i="122" l="1"/>
  <c r="K45" i="98"/>
  <c r="K47" i="98" s="1"/>
  <c r="R21" i="117"/>
  <c r="P93" i="117"/>
  <c r="I85" i="122"/>
  <c r="I86" i="122" s="1"/>
  <c r="L81" i="123" l="1"/>
  <c r="L86" i="123" s="1"/>
  <c r="J86" i="123"/>
  <c r="G49" i="122" s="1"/>
  <c r="G86" i="122"/>
  <c r="I90" i="122"/>
  <c r="I89" i="122"/>
  <c r="I88" i="122"/>
  <c r="I93" i="122" l="1"/>
  <c r="J34" i="125"/>
  <c r="J35" i="125" s="1"/>
  <c r="J37" i="125" s="1"/>
  <c r="N88" i="123"/>
  <c r="N94" i="123" s="1"/>
  <c r="G50" i="122"/>
  <c r="N54" i="123" s="1"/>
  <c r="N55" i="123" s="1"/>
  <c r="I95" i="122"/>
  <c r="N56" i="125"/>
  <c r="N59" i="125" s="1"/>
  <c r="G90" i="122"/>
  <c r="N59" i="123" s="1"/>
  <c r="N61" i="123" s="1"/>
  <c r="G88" i="122"/>
  <c r="J35" i="123" s="1"/>
  <c r="J36" i="123" s="1"/>
  <c r="G89" i="122"/>
  <c r="L59" i="123" s="1"/>
  <c r="L61" i="123" s="1"/>
  <c r="L56" i="125"/>
  <c r="L59" i="125" s="1"/>
  <c r="I94" i="122"/>
  <c r="J101" i="123" l="1"/>
  <c r="J103" i="123"/>
  <c r="N64" i="125"/>
  <c r="N61" i="125"/>
  <c r="N63" i="125" s="1"/>
  <c r="L60" i="125" s="1"/>
  <c r="L61" i="125" s="1"/>
  <c r="G95" i="122"/>
  <c r="N64" i="123"/>
  <c r="N101" i="123"/>
  <c r="L101" i="123"/>
  <c r="L103" i="123"/>
  <c r="N103" i="123"/>
  <c r="I133" i="122"/>
  <c r="I111" i="122"/>
  <c r="I125" i="122"/>
  <c r="J38" i="123"/>
  <c r="G93" i="122"/>
  <c r="G94" i="122"/>
  <c r="N68" i="123" l="1"/>
  <c r="L62" i="123" s="1"/>
  <c r="L64" i="123" s="1"/>
  <c r="N69" i="123"/>
  <c r="G111" i="122"/>
  <c r="G133" i="122"/>
  <c r="G125" i="122"/>
  <c r="I116" i="122"/>
  <c r="I139" i="122"/>
  <c r="I140" i="122"/>
  <c r="I112" i="122"/>
  <c r="J39" i="125" s="1"/>
  <c r="I134" i="122"/>
  <c r="J41" i="125" s="1"/>
  <c r="I136" i="122"/>
  <c r="I143" i="122"/>
  <c r="I144" i="122"/>
  <c r="I128" i="122"/>
  <c r="I126" i="122"/>
  <c r="J40" i="125" s="1"/>
  <c r="I142" i="122"/>
  <c r="I141" i="122"/>
  <c r="L63" i="125"/>
  <c r="J42" i="125" s="1"/>
  <c r="L64" i="125"/>
  <c r="I146" i="122" l="1"/>
  <c r="I145" i="122"/>
  <c r="L69" i="123"/>
  <c r="L68" i="123"/>
  <c r="J43" i="123" s="1"/>
  <c r="G128" i="122"/>
  <c r="G141" i="122"/>
  <c r="G142" i="122"/>
  <c r="G126" i="122"/>
  <c r="J41" i="123" s="1"/>
  <c r="G144" i="122"/>
  <c r="G136" i="122"/>
  <c r="G134" i="122"/>
  <c r="J42" i="123" s="1"/>
  <c r="G143" i="122"/>
  <c r="J44" i="125"/>
  <c r="G116" i="122"/>
  <c r="G112" i="122"/>
  <c r="J40" i="123" s="1"/>
  <c r="G139" i="122"/>
  <c r="G145" i="122" s="1"/>
  <c r="G140" i="122"/>
  <c r="G146" i="122" l="1"/>
  <c r="J45" i="123"/>
  <c r="G147" i="122" s="1"/>
  <c r="I147" i="122"/>
  <c r="I148" i="122" s="1"/>
  <c r="G148" i="122" l="1"/>
  <c r="I151" i="122"/>
  <c r="J45" i="125"/>
  <c r="J46" i="125" s="1"/>
  <c r="J66" i="125" s="1"/>
  <c r="L66" i="125" s="1"/>
  <c r="I153" i="122"/>
  <c r="I152" i="122"/>
  <c r="G152" i="122" l="1"/>
  <c r="J46" i="123"/>
  <c r="J48" i="123" s="1"/>
  <c r="G151" i="122"/>
  <c r="G153" i="122"/>
  <c r="J87" i="125"/>
  <c r="N142" i="125"/>
  <c r="N66" i="125"/>
  <c r="N69" i="125" s="1"/>
  <c r="L68" i="125"/>
  <c r="I154" i="122"/>
  <c r="J71" i="123" l="1"/>
  <c r="J105" i="123" s="1"/>
  <c r="L71" i="123"/>
  <c r="N110" i="123"/>
  <c r="G154" i="122"/>
  <c r="N144" i="125"/>
  <c r="N87" i="125"/>
  <c r="N143" i="125"/>
  <c r="L87" i="125"/>
  <c r="N71" i="123" l="1"/>
  <c r="L110" i="123"/>
  <c r="L73" i="123"/>
  <c r="N111" i="123" s="1"/>
  <c r="L105" i="123" l="1"/>
  <c r="N74" i="123"/>
  <c r="L112" i="123" s="1"/>
  <c r="L111" i="123"/>
  <c r="I56" i="130"/>
  <c r="I58" i="130" s="1"/>
  <c r="I35" i="43" l="1"/>
  <c r="H27" i="43" s="1"/>
  <c r="N105" i="123"/>
  <c r="N112" i="123"/>
  <c r="O37" i="111"/>
  <c r="K25" i="43"/>
  <c r="H23" i="43" l="1"/>
  <c r="H14" i="43"/>
  <c r="K11" i="43"/>
  <c r="K14" i="43"/>
  <c r="K22" i="43"/>
  <c r="O26" i="111"/>
  <c r="J32" i="111"/>
  <c r="K20" i="43"/>
  <c r="H12" i="43"/>
  <c r="H22" i="43"/>
  <c r="K12" i="43"/>
  <c r="K31" i="43"/>
  <c r="K13" i="43"/>
  <c r="H32" i="43"/>
  <c r="H30" i="43"/>
  <c r="H25" i="43"/>
  <c r="H9" i="43"/>
  <c r="H28" i="43"/>
  <c r="K15" i="43"/>
  <c r="H31" i="43"/>
  <c r="H15" i="43"/>
  <c r="K18" i="43"/>
  <c r="H21" i="43"/>
  <c r="H24" i="43"/>
  <c r="O18" i="111"/>
  <c r="K29" i="43"/>
  <c r="K26" i="43"/>
  <c r="H11" i="43"/>
  <c r="H13" i="43"/>
  <c r="H20" i="43"/>
  <c r="K27" i="43"/>
  <c r="H26" i="43"/>
  <c r="H29" i="43"/>
  <c r="K16" i="43"/>
  <c r="K30" i="43"/>
  <c r="K28" i="43"/>
  <c r="K17" i="43"/>
  <c r="K10" i="43"/>
  <c r="K24" i="43"/>
  <c r="H17" i="43"/>
  <c r="K21" i="43"/>
  <c r="H16" i="43"/>
  <c r="K23" i="43"/>
  <c r="K19" i="43"/>
  <c r="H10" i="43"/>
  <c r="K32" i="43"/>
  <c r="H18" i="43"/>
  <c r="K9" i="43"/>
  <c r="H19" i="43"/>
  <c r="J28" i="111"/>
  <c r="O13" i="111"/>
  <c r="O28" i="111"/>
  <c r="O12" i="111"/>
  <c r="O27" i="111"/>
  <c r="J11" i="111"/>
  <c r="J29" i="111"/>
  <c r="J34" i="111"/>
  <c r="O30" i="111"/>
  <c r="J20" i="111"/>
  <c r="O23" i="111"/>
  <c r="J30" i="111"/>
  <c r="J24" i="111"/>
  <c r="J15" i="111"/>
  <c r="J25" i="111"/>
  <c r="J16" i="111"/>
  <c r="O25" i="111"/>
  <c r="J31" i="111"/>
  <c r="J19" i="111"/>
  <c r="J18" i="111"/>
  <c r="O33" i="111"/>
  <c r="J23" i="111"/>
  <c r="O29" i="111"/>
  <c r="O15" i="111"/>
  <c r="O24" i="111"/>
  <c r="J13" i="111"/>
  <c r="O31" i="111"/>
  <c r="O19" i="111"/>
  <c r="O14" i="111"/>
  <c r="J21" i="111"/>
  <c r="O16" i="111"/>
  <c r="O22" i="111"/>
  <c r="J26" i="111"/>
  <c r="J14" i="111"/>
  <c r="O11" i="111"/>
  <c r="O34" i="111"/>
  <c r="O32" i="111"/>
  <c r="J17" i="111"/>
  <c r="J27" i="111"/>
  <c r="O21" i="111"/>
  <c r="O20" i="111"/>
  <c r="O17" i="111"/>
  <c r="J12" i="111"/>
  <c r="J33" i="111"/>
  <c r="J22" i="111"/>
</calcChain>
</file>

<file path=xl/comments1.xml><?xml version="1.0" encoding="utf-8"?>
<comments xmlns="http://schemas.openxmlformats.org/spreadsheetml/2006/main">
  <authors>
    <author>Ernst &amp; Young</author>
  </authors>
  <commentList>
    <comment ref="E8" authorId="0" shapeId="0">
      <text>
        <r>
          <rPr>
            <b/>
            <sz val="8"/>
            <color indexed="81"/>
            <rFont val="Tahoma"/>
            <family val="2"/>
          </rPr>
          <t>Please enter the reporting period</t>
        </r>
      </text>
    </comment>
    <comment ref="C10" authorId="0" shapeId="0">
      <text>
        <r>
          <rPr>
            <b/>
            <sz val="8"/>
            <color indexed="81"/>
            <rFont val="Tahoma"/>
            <family val="2"/>
          </rPr>
          <t>Enter the official name of the Bank.</t>
        </r>
      </text>
    </comment>
  </commentList>
</comments>
</file>

<file path=xl/sharedStrings.xml><?xml version="1.0" encoding="utf-8"?>
<sst xmlns="http://schemas.openxmlformats.org/spreadsheetml/2006/main" count="3578" uniqueCount="1529">
  <si>
    <t>Eligible for 0% RW</t>
  </si>
  <si>
    <t>5.2.1</t>
  </si>
  <si>
    <t>5.2.3</t>
  </si>
  <si>
    <t>5.2.4</t>
  </si>
  <si>
    <t>5.2.5</t>
  </si>
  <si>
    <t>5.2.6</t>
  </si>
  <si>
    <t>Not eligible for 0% RW (5.2.1 to 5.2.6 inclusive)</t>
  </si>
  <si>
    <t>Other Corporates Including Category 3 Investment Firms (7.2.1 to 7.2.5 inclusive)</t>
  </si>
  <si>
    <t>Look-through approach if used</t>
  </si>
  <si>
    <t>Investments in rated funds (12.2.1.1 to 12.2.1.4 inclusive)</t>
  </si>
  <si>
    <t>Over 3 years</t>
  </si>
  <si>
    <t>G = C + D + E</t>
  </si>
  <si>
    <t>Less: Specific provisions</t>
  </si>
  <si>
    <t>Market value of collateral</t>
  </si>
  <si>
    <t>iii)  Restricted Investment Accounts</t>
  </si>
  <si>
    <t>Financing Facilities</t>
  </si>
  <si>
    <t>Investments</t>
  </si>
  <si>
    <t>ii.</t>
  </si>
  <si>
    <t>Country</t>
  </si>
  <si>
    <t>Sukuk Risk</t>
  </si>
  <si>
    <t>Additional items</t>
  </si>
  <si>
    <t>SECTION B: CAPITAL ADEQUACY CALCULATION</t>
  </si>
  <si>
    <t>CAPITAL COMPONENTS - CONSOLIDATED</t>
  </si>
  <si>
    <t>Less:</t>
  </si>
  <si>
    <t>Total Kingdom of Bahrain &amp; GCC sovereigns &amp; respective central banks</t>
  </si>
  <si>
    <t>ECAI 1 (AAA to AA-)</t>
  </si>
  <si>
    <t>2.3.2</t>
  </si>
  <si>
    <t>ECAI 2 (A+ to A-)</t>
  </si>
  <si>
    <t>2.3.3</t>
  </si>
  <si>
    <t>ECAI 3 (BBB+ to BBB-)</t>
  </si>
  <si>
    <t>2.3.4</t>
  </si>
  <si>
    <t>ECAI 4 (BB+ to B-)</t>
  </si>
  <si>
    <t>2.3.5</t>
  </si>
  <si>
    <t>ECAI 5 (Below B-)</t>
  </si>
  <si>
    <t>2.3.6</t>
  </si>
  <si>
    <t>ECAI 3 (BBB+ to BB-)</t>
  </si>
  <si>
    <t>ECAI 4 (Below BB-)</t>
  </si>
  <si>
    <t>Credit Risk Mitigant (CRM)</t>
  </si>
  <si>
    <t>Unsecured Portion of the Credit Exposure</t>
  </si>
  <si>
    <t>Risk Weighted Assets CRM</t>
  </si>
  <si>
    <t>F = (C * E) + D</t>
  </si>
  <si>
    <t>6.1.1</t>
  </si>
  <si>
    <t>6.1.4</t>
  </si>
  <si>
    <t>6.1.5</t>
  </si>
  <si>
    <t>6.1.6</t>
  </si>
  <si>
    <t>6.3.1</t>
  </si>
  <si>
    <t>6.3.2</t>
  </si>
  <si>
    <t>6.3.3</t>
  </si>
  <si>
    <t>6.3.4</t>
  </si>
  <si>
    <t>6.3.5</t>
  </si>
  <si>
    <t>6.3.6</t>
  </si>
  <si>
    <t>8.3</t>
  </si>
  <si>
    <t>8.4</t>
  </si>
  <si>
    <t>8.5</t>
  </si>
  <si>
    <t>8.6</t>
  </si>
  <si>
    <t>Claims on Investment Firms - Categories 1 &amp; 2 (8.1 to 8.6 inclusive)</t>
  </si>
  <si>
    <t>Residential Mortgage eligible for 35% RW</t>
  </si>
  <si>
    <t>Residential Mortgage eligible for 75% RW</t>
  </si>
  <si>
    <t>Commercial Mortgage eligible for 100% RW</t>
  </si>
  <si>
    <t>Investments in unrated funds (12.2.2.1 + 12.2.2.2)</t>
  </si>
  <si>
    <t>QUARTERLY PRUDENTIAL INFORMATION REPORT FOR ISLAMIC BANKS</t>
  </si>
  <si>
    <t>Share of profits / (losses) from subsidiaries, overseas branches, and associated companies</t>
  </si>
  <si>
    <t>Report the Notional Amounts for off-balance sheet items.</t>
  </si>
  <si>
    <t>Past Due Facilities (11.1 + 11.2 + 11.3)</t>
  </si>
  <si>
    <t>ii.  Analysis of all Facilities / Receivables by Sectors</t>
  </si>
  <si>
    <t>Held to maturity (including Sukuk)</t>
  </si>
  <si>
    <t>LARGEST BANK EXPOSURES - CONSOLIDATED</t>
  </si>
  <si>
    <t xml:space="preserve">A    </t>
  </si>
  <si>
    <t>Beta factor</t>
  </si>
  <si>
    <t>Capital Charge</t>
  </si>
  <si>
    <t>Total capital charges for each business line for each year</t>
  </si>
  <si>
    <t>Average of positive capital charges over 3 years</t>
  </si>
  <si>
    <t xml:space="preserve"> Collective impairment provision</t>
  </si>
  <si>
    <t>1 up to 3 years</t>
  </si>
  <si>
    <t xml:space="preserve">1. </t>
  </si>
  <si>
    <t>Fill in this item ONLY if the Bank reports on a consolidated basis.</t>
  </si>
  <si>
    <t>Amounts written off</t>
  </si>
  <si>
    <t/>
  </si>
  <si>
    <t>For new banks who do not have three years data, projected three year data from its business plan may be used, subject to approval by the CBB.</t>
  </si>
  <si>
    <t>i</t>
  </si>
  <si>
    <t>ii</t>
  </si>
  <si>
    <t>iii</t>
  </si>
  <si>
    <t>Number of years with positive GI</t>
  </si>
  <si>
    <t xml:space="preserve">Figures for any year in which annual gross income is negative or zero should be excluded from both the numerator (gross income) and denominator (number of the years) when calculating the average.  </t>
  </si>
  <si>
    <t>Gross income includes income attributable to restricted and unrestricted Profit Sharing Investment Accounts' funds, but excludes extraordinary or exceptional income.  Net income from investment activities includes the bank's share of profit from Musharakah and Mudarabah financing activities.</t>
  </si>
  <si>
    <t>**</t>
  </si>
  <si>
    <t>The Total includes only the gross income of the years with positive figures.</t>
  </si>
  <si>
    <t>Listed</t>
  </si>
  <si>
    <t>Unlisted</t>
  </si>
  <si>
    <t>12.2.1.1</t>
  </si>
  <si>
    <t>12.2.1.2</t>
  </si>
  <si>
    <t>12.2.1.3</t>
  </si>
  <si>
    <t>12.2.1.4</t>
  </si>
  <si>
    <t>12.2.2.1</t>
  </si>
  <si>
    <t>12.2.2.2</t>
  </si>
  <si>
    <t>On- and Off Balance Sheet Credit Exposures  before CRM *</t>
  </si>
  <si>
    <t>Include off-balance sheet credit exposures after applying the proper Credit Conversion Factor.</t>
  </si>
  <si>
    <t>Total Minimum Capital Required for Market Risks</t>
  </si>
  <si>
    <t>Murabaha</t>
  </si>
  <si>
    <t>Ijarah</t>
  </si>
  <si>
    <t>iii.1</t>
  </si>
  <si>
    <t>iii.2</t>
  </si>
  <si>
    <t>iii.3</t>
  </si>
  <si>
    <t>iii.4</t>
  </si>
  <si>
    <t>iii.5</t>
  </si>
  <si>
    <t>iii.6</t>
  </si>
  <si>
    <t>iii.7</t>
  </si>
  <si>
    <t>Collateral Market Value</t>
  </si>
  <si>
    <t>Standard</t>
  </si>
  <si>
    <t>Substandard</t>
  </si>
  <si>
    <t>Doubtful</t>
  </si>
  <si>
    <t>Loss</t>
  </si>
  <si>
    <t>Problem country receivables*</t>
  </si>
  <si>
    <t>Restructured receivables</t>
  </si>
  <si>
    <t>Amount Outstanding</t>
  </si>
  <si>
    <t>Specific provisions</t>
  </si>
  <si>
    <t xml:space="preserve">Manufacturing </t>
  </si>
  <si>
    <t>Mining and quarrying</t>
  </si>
  <si>
    <t>Agriculture, fishing and forestry</t>
  </si>
  <si>
    <t>Construction</t>
  </si>
  <si>
    <t xml:space="preserve">Financial </t>
  </si>
  <si>
    <t>Trade</t>
  </si>
  <si>
    <t>Government</t>
  </si>
  <si>
    <t>Any country scoring 10 or above under the Agency's sovereign debt matrix or countries in default.</t>
  </si>
  <si>
    <t>Personal / Consumer finance</t>
  </si>
  <si>
    <t>Investment properties</t>
  </si>
  <si>
    <t>Available-for-sale</t>
  </si>
  <si>
    <t>Specific Provisions Against</t>
  </si>
  <si>
    <t>Derivatives (1.2.3.1 to 1.2.3.3 inclusive)</t>
  </si>
  <si>
    <t>Less: Employee stock incentive program funded by the bank (outstanding)</t>
  </si>
  <si>
    <t>Ijarah installment payables</t>
  </si>
  <si>
    <t>Total Operational Risk Weighted Exposures (Average * 12.5)</t>
  </si>
  <si>
    <t>Exposures to significant shareholders</t>
  </si>
  <si>
    <t>Cash flow Basis</t>
  </si>
  <si>
    <t>Counterparty / Rab almal</t>
  </si>
  <si>
    <t>Fair Value of capital invested</t>
  </si>
  <si>
    <t>PER **</t>
  </si>
  <si>
    <t>IRR ***</t>
  </si>
  <si>
    <t>Amount attributed to RIA *</t>
  </si>
  <si>
    <t>a.10</t>
  </si>
  <si>
    <t>a.11</t>
  </si>
  <si>
    <t>a.12</t>
  </si>
  <si>
    <t>Total highly Liquid / marketable Assets (a.1 to a.11 inclusive)</t>
  </si>
  <si>
    <t>Grand Total Inflows on Cash Flow Basis (a.12 + b.4 + c.14)</t>
  </si>
  <si>
    <t>CREDIT RISK WEIGHTED ASSETS CALCULATION - CONSOLIDATED (exclude exposures that have been reported under the aggregation rules)</t>
  </si>
  <si>
    <t>SELF FINANCED - Standardized Approach</t>
  </si>
  <si>
    <t>Total Outflows on Cash Flow Basis (a.4 + b.14)</t>
  </si>
  <si>
    <t>CALCULATION OF LIQUIDITY MISMATCH</t>
  </si>
  <si>
    <t>Total Other Sovereigns PSEs in relevant domestic currency</t>
  </si>
  <si>
    <t>Refer to CA-7.1.5 for definition of Gross Income.</t>
  </si>
  <si>
    <t>The total capital charge is calculated as the three-year average of the simple summation of the regulatory capital charges across each of the business lines in each year.  In any given year, negative capital charges (resulting from negative gross income).</t>
  </si>
  <si>
    <t>CONFIDENTIAL</t>
  </si>
  <si>
    <t>Collective impairment provision</t>
  </si>
  <si>
    <t>Total non-capital items (2.1 to 2.8 inclusive)</t>
  </si>
  <si>
    <t>Net profit / (loss) Bahrain operations only</t>
  </si>
  <si>
    <t>Minimum Capital Requirements</t>
  </si>
  <si>
    <t>Total Other Sovereigns and claims on non-relevant currencies (2.3.1 to 2.3.6 inclusive)</t>
  </si>
  <si>
    <t>PSEs Treated as Sovereigns (4.1.1 + 4.1.2 + 4.1.3)</t>
  </si>
  <si>
    <t>4.1.3.1</t>
  </si>
  <si>
    <t>4.1.3.2</t>
  </si>
  <si>
    <t>4.1.3.3</t>
  </si>
  <si>
    <t>4.1.3.4</t>
  </si>
  <si>
    <t>4.1.3.5</t>
  </si>
  <si>
    <t>4.1.3.6</t>
  </si>
  <si>
    <t>Claims on Corporates including Takaful Companies &amp; Category 3 Investment Firms (7.1 + 7.2)</t>
  </si>
  <si>
    <t>DD-MM-YYY</t>
  </si>
  <si>
    <t>Type of funds</t>
  </si>
  <si>
    <t>Current accounts</t>
  </si>
  <si>
    <t>Total funds</t>
  </si>
  <si>
    <t>ii.1</t>
  </si>
  <si>
    <t>Total exempted large exposures</t>
  </si>
  <si>
    <t>Exposures to the directors and their associates</t>
  </si>
  <si>
    <t>OTHER ITEMS - Consolidated</t>
  </si>
  <si>
    <t>Total assets pledged by the bank</t>
  </si>
  <si>
    <t>Clients funds under management:</t>
  </si>
  <si>
    <t>On behalf of clients in Bahrain</t>
  </si>
  <si>
    <t>On behalf of clients outside Bahrain</t>
  </si>
  <si>
    <t>Back-to-Back deposits from banks and customers</t>
  </si>
  <si>
    <t>Shari'a Compliant Transactions:</t>
  </si>
  <si>
    <t>Financing</t>
  </si>
  <si>
    <t>Funding</t>
  </si>
  <si>
    <t>Deposits from all related parties.  Please refer to International Accounting Standard No. 24 for the definition of related parties.</t>
  </si>
  <si>
    <t>PROVISION FOR LOSSES</t>
  </si>
  <si>
    <t>LARGEST NON-BANK EXPOSURES (including on and off-balance sheet items)</t>
  </si>
  <si>
    <t>INVESTMENTS - CONSOLIDATED</t>
  </si>
  <si>
    <t>SELF FINANCED</t>
  </si>
  <si>
    <t>UNRESTRICTED INVESTMENTS ACCOUNTS</t>
  </si>
  <si>
    <t>b.5</t>
  </si>
  <si>
    <t>b.6</t>
  </si>
  <si>
    <t>b.7</t>
  </si>
  <si>
    <t>b.8</t>
  </si>
  <si>
    <t>b.9</t>
  </si>
  <si>
    <t>b.10</t>
  </si>
  <si>
    <t>b.11</t>
  </si>
  <si>
    <t>Total Other Sources (C.1 + c.2)</t>
  </si>
  <si>
    <t>Total Non-Marketable Assets (b.1 to b.10 inclusive)</t>
  </si>
  <si>
    <t>b.12</t>
  </si>
  <si>
    <t>b.13</t>
  </si>
  <si>
    <t>b.14</t>
  </si>
  <si>
    <t>Total Wholesale Outflows (b.1 + b.13 inclusive)</t>
  </si>
  <si>
    <t>Mudarib fee</t>
  </si>
  <si>
    <t>Net amount after mudarib fee</t>
  </si>
  <si>
    <t>Fair value changes on investments</t>
  </si>
  <si>
    <t>Dividends payable</t>
  </si>
  <si>
    <t>Funding Liabilities (eg. reverse commodity murabaha, etc.)</t>
  </si>
  <si>
    <t>Foreign exchange gains and losses</t>
  </si>
  <si>
    <t>OPERATIONAL RISK - STANDARDIZED APPROACH</t>
  </si>
  <si>
    <t>OPERATIONAL RISK - BASIC INDICATOR APPROACH</t>
  </si>
  <si>
    <t xml:space="preserve">Risk Weighted Exposures </t>
  </si>
  <si>
    <t>4.1.1</t>
  </si>
  <si>
    <t>4.1.2</t>
  </si>
  <si>
    <t>4.1.3</t>
  </si>
  <si>
    <t>All other PSEs (4.2.1 to 4.2.6 inclusive)</t>
  </si>
  <si>
    <t>Reporting Currency</t>
  </si>
  <si>
    <t>USD</t>
  </si>
  <si>
    <t>USD '000</t>
  </si>
  <si>
    <t>1.</t>
  </si>
  <si>
    <t>GBP</t>
  </si>
  <si>
    <t>GBP '000</t>
  </si>
  <si>
    <t>1.1</t>
  </si>
  <si>
    <t>1.2</t>
  </si>
  <si>
    <t>EURO '000</t>
  </si>
  <si>
    <t>1.3</t>
  </si>
  <si>
    <t>1.4</t>
  </si>
  <si>
    <t>1.5</t>
  </si>
  <si>
    <t>2.</t>
  </si>
  <si>
    <t>CAPITAL LIABILITIES</t>
  </si>
  <si>
    <t>2.1</t>
  </si>
  <si>
    <t>2.2</t>
  </si>
  <si>
    <t>Share premium</t>
  </si>
  <si>
    <t>2.3</t>
  </si>
  <si>
    <t>2.4</t>
  </si>
  <si>
    <t>2.5</t>
  </si>
  <si>
    <t>2.6</t>
  </si>
  <si>
    <t>2.7</t>
  </si>
  <si>
    <t>2.9</t>
  </si>
  <si>
    <t>3.</t>
  </si>
  <si>
    <t>NON-CAPITAL LIABILITIES</t>
  </si>
  <si>
    <t>3.1</t>
  </si>
  <si>
    <t>3.2</t>
  </si>
  <si>
    <t>3.3</t>
  </si>
  <si>
    <t>3.4</t>
  </si>
  <si>
    <t>Other liabilities</t>
  </si>
  <si>
    <t>Instructions:</t>
  </si>
  <si>
    <t>Cells to be filled by the bank</t>
  </si>
  <si>
    <t>TRADING BOOK VS. BANKING BOOK - CONSOLIDATED</t>
  </si>
  <si>
    <t>Trading Book</t>
  </si>
  <si>
    <t>Banking Book</t>
  </si>
  <si>
    <t>On-Balance Sheet</t>
  </si>
  <si>
    <t>1.1.1</t>
  </si>
  <si>
    <t>1.1.2</t>
  </si>
  <si>
    <t>1.1.3</t>
  </si>
  <si>
    <t>Other Assets</t>
  </si>
  <si>
    <t>1.1.4</t>
  </si>
  <si>
    <t>Total on-balance sheet (1.1.1 + 1.1.2 + 1.1.3)</t>
  </si>
  <si>
    <t>Off-Balance Sheet</t>
  </si>
  <si>
    <t>1.2.1</t>
  </si>
  <si>
    <t xml:space="preserve">Contingents </t>
  </si>
  <si>
    <t>1.2.2</t>
  </si>
  <si>
    <t>Commitments</t>
  </si>
  <si>
    <t>1.2.3</t>
  </si>
  <si>
    <t>1.2.3.1</t>
  </si>
  <si>
    <t>1.2.3.2</t>
  </si>
  <si>
    <t>Equity</t>
  </si>
  <si>
    <t>Foreign Exchange</t>
  </si>
  <si>
    <t>1.2.4</t>
  </si>
  <si>
    <t>Total off-balance sheet (1.2.1 to 1.2.3 inclusive)</t>
  </si>
  <si>
    <t>GCC PSEs - USD and relevant domestic currency</t>
  </si>
  <si>
    <t>C = A - B</t>
  </si>
  <si>
    <t>Total Bahraini PSEs</t>
  </si>
  <si>
    <t>Total Claims on Banks (6.1 + 6.2 + 6.3)</t>
  </si>
  <si>
    <t>Automatic total cells</t>
  </si>
  <si>
    <t>4.</t>
  </si>
  <si>
    <t>Note 1</t>
  </si>
  <si>
    <t>5.</t>
  </si>
  <si>
    <t>6.</t>
  </si>
  <si>
    <t>Note 2</t>
  </si>
  <si>
    <t>Salam</t>
  </si>
  <si>
    <t>Istisna'a</t>
  </si>
  <si>
    <t>Investment in unconsolidated subsidiaries &amp; associates</t>
  </si>
  <si>
    <t>Other assets</t>
  </si>
  <si>
    <t>ASSETS - SELF FINANCED</t>
  </si>
  <si>
    <t>ASSETS - FINANCED BY UNRESTRICTED INVESTMENT ACCOUNTS</t>
  </si>
  <si>
    <t>ASSETS - FINANCED BY RESTRICTED INVESTMENT ACCOUNTS</t>
  </si>
  <si>
    <t>Statutory reserve</t>
  </si>
  <si>
    <t>Profit equalization reserve</t>
  </si>
  <si>
    <t>Investment risk reserve</t>
  </si>
  <si>
    <t>Goodwill</t>
  </si>
  <si>
    <t>Balances of banks and similar institutions</t>
  </si>
  <si>
    <t>Parallel salam</t>
  </si>
  <si>
    <t>Note 3</t>
  </si>
  <si>
    <t>Note 4</t>
  </si>
  <si>
    <t>Note 5</t>
  </si>
  <si>
    <t>Note 6</t>
  </si>
  <si>
    <t>Bank's Mudarib fee from managing jointly financed accounts</t>
  </si>
  <si>
    <t>EXPENSES</t>
  </si>
  <si>
    <t>Staff costs</t>
  </si>
  <si>
    <t>Depreciation and amortization</t>
  </si>
  <si>
    <t>Other operating expenses</t>
  </si>
  <si>
    <t>Zakah</t>
  </si>
  <si>
    <t>Provision for taxation</t>
  </si>
  <si>
    <t xml:space="preserve">For the quarter ending on </t>
  </si>
  <si>
    <t>Name of Bank</t>
  </si>
  <si>
    <t>Date of Submission</t>
  </si>
  <si>
    <t>We certify that this return is, to the best of our knowledge and belief, correct.</t>
  </si>
  <si>
    <t>Name of person filing the return</t>
  </si>
  <si>
    <t>Designation</t>
  </si>
  <si>
    <t>Contact Number in case of query by the Central Bank of Bahrain</t>
  </si>
  <si>
    <t>BANK SEAL</t>
  </si>
  <si>
    <t>Tier 1</t>
  </si>
  <si>
    <t>Tier 2</t>
  </si>
  <si>
    <t>A</t>
  </si>
  <si>
    <t>B</t>
  </si>
  <si>
    <t>C</t>
  </si>
  <si>
    <t>Tier 1 Capital</t>
  </si>
  <si>
    <t>Cells to be filled by the bank.</t>
  </si>
  <si>
    <t>Automatic cells.</t>
  </si>
  <si>
    <t>Amount</t>
  </si>
  <si>
    <t>F</t>
  </si>
  <si>
    <t>G</t>
  </si>
  <si>
    <t>Business Line</t>
  </si>
  <si>
    <t>ENTER 1st YEAR</t>
  </si>
  <si>
    <t>Corporate Finance</t>
  </si>
  <si>
    <t>Trading and Sales</t>
  </si>
  <si>
    <t>Payment and Settlement</t>
  </si>
  <si>
    <t>Commercial Banking</t>
  </si>
  <si>
    <t>Agency Services</t>
  </si>
  <si>
    <t>Retail Banking</t>
  </si>
  <si>
    <t>Asset Management</t>
  </si>
  <si>
    <t>Retail Brokerage</t>
  </si>
  <si>
    <t>ENTER 2nd YEAR</t>
  </si>
  <si>
    <t>I</t>
  </si>
  <si>
    <t>Gross Income</t>
  </si>
  <si>
    <t>Average</t>
  </si>
  <si>
    <t>Alpha</t>
  </si>
  <si>
    <t>K-BIA</t>
  </si>
  <si>
    <t>URIA</t>
  </si>
  <si>
    <t>Less: Allocated to unrestricted account holders (before Mudarib fee)</t>
  </si>
  <si>
    <t>*</t>
  </si>
  <si>
    <t>Use either the Standardized Approach or the Basic Indicator Approach.</t>
  </si>
  <si>
    <t>a.1</t>
  </si>
  <si>
    <t>b.1</t>
  </si>
  <si>
    <t>c.1</t>
  </si>
  <si>
    <t>d.1</t>
  </si>
  <si>
    <t>e.1</t>
  </si>
  <si>
    <t>f.1</t>
  </si>
  <si>
    <t>g.1</t>
  </si>
  <si>
    <t>h.1</t>
  </si>
  <si>
    <t>a.2</t>
  </si>
  <si>
    <t>b.2</t>
  </si>
  <si>
    <t>c.2</t>
  </si>
  <si>
    <t>d.2</t>
  </si>
  <si>
    <t>e.2</t>
  </si>
  <si>
    <t>f.2</t>
  </si>
  <si>
    <t>Commercial real estate financing</t>
  </si>
  <si>
    <t>Residential mortgage</t>
  </si>
  <si>
    <t>Other sectors</t>
  </si>
  <si>
    <t>ii.14</t>
  </si>
  <si>
    <t>g.2</t>
  </si>
  <si>
    <t>h.2</t>
  </si>
  <si>
    <t>a.3</t>
  </si>
  <si>
    <t>b.3</t>
  </si>
  <si>
    <t>c.3</t>
  </si>
  <si>
    <t>d.3</t>
  </si>
  <si>
    <t>e.3</t>
  </si>
  <si>
    <t>f.3</t>
  </si>
  <si>
    <t xml:space="preserve">Others </t>
  </si>
  <si>
    <t>INCOME FROM NON-ISLAMIC SOURCES</t>
  </si>
  <si>
    <t>Received Amount</t>
  </si>
  <si>
    <t>How the Amount was Dealt With</t>
  </si>
  <si>
    <t>Interest earned</t>
  </si>
  <si>
    <t>INFLOWS</t>
  </si>
  <si>
    <t>Self Financed and Current Accounts</t>
  </si>
  <si>
    <t>Highly Liquid / Marketable Assets</t>
  </si>
  <si>
    <t>Mark to Market</t>
  </si>
  <si>
    <t xml:space="preserve">Mark to Market      </t>
  </si>
  <si>
    <t>Discount Currency</t>
  </si>
  <si>
    <t>Discounted  Mark to Market</t>
  </si>
  <si>
    <t>Overdue</t>
  </si>
  <si>
    <t>Demand (incl. next day)</t>
  </si>
  <si>
    <t>8 Days and Under</t>
  </si>
  <si>
    <t>Over 8 Days to 1 Mon.</t>
  </si>
  <si>
    <t>Over 1 Mon. to 3 Mon.</t>
  </si>
  <si>
    <t>Over 3 Mon. to 6 Mon.</t>
  </si>
  <si>
    <t>Total  from Cash Basis</t>
  </si>
  <si>
    <t>Cash</t>
  </si>
  <si>
    <t xml:space="preserve">Cen. govt. sec. - 1yr. or less </t>
  </si>
  <si>
    <t xml:space="preserve">Cen. govt. sec. - 1 - 5 yrs. </t>
  </si>
  <si>
    <t xml:space="preserve">Cen. govt. sec. - over 5 yrs. </t>
  </si>
  <si>
    <t xml:space="preserve">Non-govt. sec. - 6 mon. - less </t>
  </si>
  <si>
    <t xml:space="preserve">Non-govt. sec. - 6 mon. - 5 yrs. </t>
  </si>
  <si>
    <t>Non-govt. sec. - over 5 yrs.</t>
  </si>
  <si>
    <t>Other</t>
  </si>
  <si>
    <t>Highly liquid equities</t>
  </si>
  <si>
    <t>Maturity Basis</t>
  </si>
  <si>
    <t>Retail</t>
  </si>
  <si>
    <t>Over 6 Mon. to 1 yr.</t>
  </si>
  <si>
    <t>Over 1 yr. to 3 yrs.</t>
  </si>
  <si>
    <t>Over 3 yrs. to 5 yrs.</t>
  </si>
  <si>
    <t>Total  Maturity Basis</t>
  </si>
  <si>
    <t>Murabaha receivables</t>
  </si>
  <si>
    <t>Ijarah / Ijarah Muntahia Bittamleek</t>
  </si>
  <si>
    <t>Other retail inflows</t>
  </si>
  <si>
    <t>Wholesale</t>
  </si>
  <si>
    <t>Non-marketable securities</t>
  </si>
  <si>
    <t xml:space="preserve">Inter-bank </t>
  </si>
  <si>
    <t>Intragroup/related party</t>
  </si>
  <si>
    <t>Corporate</t>
  </si>
  <si>
    <t>Govt. / public sector - Bahrain</t>
  </si>
  <si>
    <t>Govt. / public sector - other countries</t>
  </si>
  <si>
    <t>Govt. / public sector - classified countries</t>
  </si>
  <si>
    <t>Forward foreign exchange</t>
  </si>
  <si>
    <t>Forward sales and purchases</t>
  </si>
  <si>
    <t>Commodities</t>
  </si>
  <si>
    <t>Trade related Letters of Credit</t>
  </si>
  <si>
    <t>Fees  (incl. Mudarib fees)</t>
  </si>
  <si>
    <t>Other Funding Sources</t>
  </si>
  <si>
    <t>Total Maturity Basis</t>
  </si>
  <si>
    <t>OUTFLOWS</t>
  </si>
  <si>
    <t>Demand              (incl. next day)</t>
  </si>
  <si>
    <t>Current Accounts</t>
  </si>
  <si>
    <t>Additional facilities committed</t>
  </si>
  <si>
    <t>Total Retail Outflows</t>
  </si>
  <si>
    <t>Inter-bank Funds (excl. Intragroup &amp; related party)</t>
  </si>
  <si>
    <t>Ijarah asset purchases</t>
  </si>
  <si>
    <t>Dividends, tax, other costs and outflows</t>
  </si>
  <si>
    <t>Other off-balance sheet</t>
  </si>
  <si>
    <t>Total, Maturity Basis</t>
  </si>
  <si>
    <t>Unrestricted Investment Accounts</t>
  </si>
  <si>
    <t>Restricted Investment Accounts</t>
  </si>
  <si>
    <t>Non-Marketable Assets</t>
  </si>
  <si>
    <t>Other Sources</t>
  </si>
  <si>
    <t>Fees and other income</t>
  </si>
  <si>
    <t>Demand  (including next day)</t>
  </si>
  <si>
    <t>Over 8 days to 1 month including demand</t>
  </si>
  <si>
    <t>Inflows</t>
  </si>
  <si>
    <t>Total discounted marketable assets</t>
  </si>
  <si>
    <t>Total standard inflows</t>
  </si>
  <si>
    <t>Total Inflows</t>
  </si>
  <si>
    <t>Outflows</t>
  </si>
  <si>
    <t>Total standard outflows</t>
  </si>
  <si>
    <t>i to iv</t>
  </si>
  <si>
    <t>Total outflows</t>
  </si>
  <si>
    <t>Mismatch</t>
  </si>
  <si>
    <t>Net Mismatch</t>
  </si>
  <si>
    <t>A - B</t>
  </si>
  <si>
    <t>Total Shareholders' Equity</t>
  </si>
  <si>
    <t>Mismatch as Percentage of Equity</t>
  </si>
  <si>
    <t>(A-B) / C</t>
  </si>
  <si>
    <t>D-E</t>
  </si>
  <si>
    <t>Mismatch as Percentage of Deposits</t>
  </si>
  <si>
    <t>(D-E) / F</t>
  </si>
  <si>
    <t>G-H</t>
  </si>
  <si>
    <t>(G-H) / I</t>
  </si>
  <si>
    <t>Total Mismatch</t>
  </si>
  <si>
    <t>Total Net Mismatch</t>
  </si>
  <si>
    <t>If reporting is based on the Behavioral Approach, ignore the Maturity Basis section.</t>
  </si>
  <si>
    <t>Outstanding Exposure</t>
  </si>
  <si>
    <t>LARGEST FUNDS PROVIDERS</t>
  </si>
  <si>
    <t>Description of 
mudaraba / agency</t>
  </si>
  <si>
    <t>Behavioral Approach</t>
  </si>
  <si>
    <t>Contractual Approach</t>
  </si>
  <si>
    <t>8 days and under including demand</t>
  </si>
  <si>
    <t>g.3</t>
  </si>
  <si>
    <t>h.3</t>
  </si>
  <si>
    <t>BD '000</t>
  </si>
  <si>
    <t>D</t>
  </si>
  <si>
    <t>H</t>
  </si>
  <si>
    <t>2.8</t>
  </si>
  <si>
    <t>Note 7</t>
  </si>
  <si>
    <t>7.</t>
  </si>
  <si>
    <t>Note 8</t>
  </si>
  <si>
    <t>8.</t>
  </si>
  <si>
    <t>Trading</t>
  </si>
  <si>
    <t>Banking</t>
  </si>
  <si>
    <t>A.1</t>
  </si>
  <si>
    <t>A.2</t>
  </si>
  <si>
    <t>Equity securities and mutual funds (A.2.1 + A.2.2)</t>
  </si>
  <si>
    <t>unlisted</t>
  </si>
  <si>
    <t>A.3</t>
  </si>
  <si>
    <t>Managed funds</t>
  </si>
  <si>
    <t>Total investments (A.1 + A.2 + A.3)</t>
  </si>
  <si>
    <t>ASSETS FINANCED BY URIA AND RIA</t>
  </si>
  <si>
    <t>Fair value movement in investment properties</t>
  </si>
  <si>
    <t>INVESTMENT PROPERTIES</t>
  </si>
  <si>
    <t>Cost</t>
  </si>
  <si>
    <t>Market Value</t>
  </si>
  <si>
    <t>12.3</t>
  </si>
  <si>
    <t>12.3.2</t>
  </si>
  <si>
    <t>12.3.1.1</t>
  </si>
  <si>
    <t>12.3.1.2</t>
  </si>
  <si>
    <t>Select the approach applicable for risk weighting investment in securities / unrated funds / sukuk.</t>
  </si>
  <si>
    <t>Investments in Funds (12.2.1 + 12.2.2 + 12.2.3)</t>
  </si>
  <si>
    <t>C.1</t>
  </si>
  <si>
    <t>C.2</t>
  </si>
  <si>
    <t>D.1</t>
  </si>
  <si>
    <t>TOTAL AMOUNT OF LONG TERM INVESTMENTS AGAINST WHICH PROVISIONS HAVE BEEN MADE (D.1.1 to D.1.4 inclusive)</t>
  </si>
  <si>
    <t>D.1.1</t>
  </si>
  <si>
    <t>D.1.2</t>
  </si>
  <si>
    <t>D.1.3</t>
  </si>
  <si>
    <t>D.1.4</t>
  </si>
  <si>
    <t>Interest in unconsolidated subsidiaries and associated companies</t>
  </si>
  <si>
    <t>Islamic Debt (A.1.1 + A.1.2)</t>
  </si>
  <si>
    <t>Total Other Sovereigns &amp; respective central banks in relevant domestic currency</t>
  </si>
  <si>
    <t>Corporates owned by the Government Bahrain</t>
  </si>
  <si>
    <t xml:space="preserve">C  </t>
  </si>
  <si>
    <t xml:space="preserve">D = B * C  </t>
  </si>
  <si>
    <t xml:space="preserve">E = D * 12.5  </t>
  </si>
  <si>
    <t>Regulatory Retail Portfolio</t>
  </si>
  <si>
    <t>Mortgage (10.1 + 10.2 + 10.3)</t>
  </si>
  <si>
    <t>MARKET RISK SUMMARY (exclude exposures that have been reported under the aggregation rules)</t>
  </si>
  <si>
    <t>CONSOLIDATED (exclude exposures that have been reported under the aggregation rules)</t>
  </si>
  <si>
    <t>i.9</t>
  </si>
  <si>
    <t>i.10</t>
  </si>
  <si>
    <t>i.11</t>
  </si>
  <si>
    <t>i.12</t>
  </si>
  <si>
    <t>i.13</t>
  </si>
  <si>
    <t>1.2.3.3</t>
  </si>
  <si>
    <t>Total Other Sovereigns PSEs and claims on non-relevant currencies (4.1.3.1 to 4.1.3.6 inclusive)</t>
  </si>
  <si>
    <t>Standard Risk Weights for Claims on Banks (6.1.1 to 6.1.6 inclusive)</t>
  </si>
  <si>
    <t>Investments in Equity Sukuks (12.3.1.1 + 12.3.1.2 + 12.3.2)</t>
  </si>
  <si>
    <t>Where Specific Provision is less than 20%</t>
  </si>
  <si>
    <t>Where Specific Provision is 20% or more</t>
  </si>
  <si>
    <t>12.2.3</t>
  </si>
  <si>
    <t>i.  Analysis by category</t>
  </si>
  <si>
    <t>AND OTHER ITEMS</t>
  </si>
  <si>
    <t>Within 7 days</t>
  </si>
  <si>
    <t>8 days to 1 month</t>
  </si>
  <si>
    <t>RELATED PARTIES TRANSACTIONS - Consolidated</t>
  </si>
  <si>
    <t>i.</t>
  </si>
  <si>
    <t>Claims on</t>
  </si>
  <si>
    <t>Head office and overseas branches and offices</t>
  </si>
  <si>
    <t>Subsidiaries and associated companies</t>
  </si>
  <si>
    <t>Liabilities to:</t>
  </si>
  <si>
    <t>Connected deposits</t>
  </si>
  <si>
    <t xml:space="preserve">The Bank is using the </t>
  </si>
  <si>
    <t>STA Approach</t>
  </si>
  <si>
    <t>SRWM</t>
  </si>
  <si>
    <t>Exposures are not material (to be agreed with the CBB)</t>
  </si>
  <si>
    <t>Delivery-versus-Payment Transactions (1.4.1 to 1.4.6 inclusive)</t>
  </si>
  <si>
    <t>Other Assets and Off-Balance Sheet Items</t>
  </si>
  <si>
    <t>Provision Allocated to Self Investment a/c</t>
  </si>
  <si>
    <t>At beginning of the year</t>
  </si>
  <si>
    <t>Enter amount in positive/negative as applicable.</t>
  </si>
  <si>
    <t>(including Restricted Investment Accounts and other Off-Balance Sheet Items)</t>
  </si>
  <si>
    <t>Limit</t>
  </si>
  <si>
    <t>Outstanding Amount</t>
  </si>
  <si>
    <t>Name</t>
  </si>
  <si>
    <t>Provisions</t>
  </si>
  <si>
    <t>Maturity</t>
  </si>
  <si>
    <t>14.</t>
  </si>
  <si>
    <t>15.</t>
  </si>
  <si>
    <t>16.</t>
  </si>
  <si>
    <t>17.</t>
  </si>
  <si>
    <t>18.</t>
  </si>
  <si>
    <t>19.</t>
  </si>
  <si>
    <t>20.</t>
  </si>
  <si>
    <t>21.</t>
  </si>
  <si>
    <t>22.</t>
  </si>
  <si>
    <t>23.</t>
  </si>
  <si>
    <t>24.</t>
  </si>
  <si>
    <t>25.</t>
  </si>
  <si>
    <t>***</t>
  </si>
  <si>
    <t>Self Financed and Unrestricted Investment Accounts</t>
  </si>
  <si>
    <t>Related Party? (Check box if Yes)</t>
  </si>
  <si>
    <t>TOTAL</t>
  </si>
  <si>
    <t>y</t>
  </si>
  <si>
    <t>Quarterly Prudential Information Report for Islamic Banks for Submission to the Central Bank of Bahrain in Accordance with the Capital Adequacy Module for Islamic Banks in Bahrain</t>
  </si>
  <si>
    <t>Total</t>
  </si>
  <si>
    <t>iii.  Analysis of all Facilities / Receivables by Type</t>
  </si>
  <si>
    <t>Issued and fully paid ordinary shares</t>
  </si>
  <si>
    <t>General reserves</t>
  </si>
  <si>
    <t>ii.2</t>
  </si>
  <si>
    <t>ii.3</t>
  </si>
  <si>
    <t>ii.4</t>
  </si>
  <si>
    <t>ii.5</t>
  </si>
  <si>
    <t>ii.6</t>
  </si>
  <si>
    <t>ii.7</t>
  </si>
  <si>
    <t>ii.8</t>
  </si>
  <si>
    <t>ii.9</t>
  </si>
  <si>
    <t>ii.10</t>
  </si>
  <si>
    <t>ii.11</t>
  </si>
  <si>
    <t>ii.12</t>
  </si>
  <si>
    <t>ii.13</t>
  </si>
  <si>
    <t>Technology, media and telecommunications</t>
  </si>
  <si>
    <t>Transport</t>
  </si>
  <si>
    <t>i.1</t>
  </si>
  <si>
    <t>i.2</t>
  </si>
  <si>
    <t>i.3</t>
  </si>
  <si>
    <t>i.4</t>
  </si>
  <si>
    <t>i.5</t>
  </si>
  <si>
    <t>i.6</t>
  </si>
  <si>
    <t>i.7</t>
  </si>
  <si>
    <t>i.8</t>
  </si>
  <si>
    <t>ii)  Unrestricted Investment Accounts</t>
  </si>
  <si>
    <t>i)  Self Financed</t>
  </si>
  <si>
    <t>A.1.1</t>
  </si>
  <si>
    <t>A.1.2</t>
  </si>
  <si>
    <t>A.2.1</t>
  </si>
  <si>
    <t>A.2.2</t>
  </si>
  <si>
    <t>B.1</t>
  </si>
  <si>
    <t>B.1.1</t>
  </si>
  <si>
    <t>B.1.2</t>
  </si>
  <si>
    <t>Self Financed and URIA</t>
  </si>
  <si>
    <t>Provision Allocated to URIA</t>
  </si>
  <si>
    <t>Capital invested</t>
  </si>
  <si>
    <t>For DvP transactions, if the payments have not yet taken place five business days after the settlement date, firms must calculate a capital charge by multiplying the positive current exposure of the transaction by the appropriate factor.  Please refer to Appendix CA-5.</t>
  </si>
  <si>
    <t>a.4</t>
  </si>
  <si>
    <t>a.5</t>
  </si>
  <si>
    <t>a.6</t>
  </si>
  <si>
    <t>a.7</t>
  </si>
  <si>
    <t>a.8</t>
  </si>
  <si>
    <t>a.9</t>
  </si>
  <si>
    <t>b.4</t>
  </si>
  <si>
    <t>c.4</t>
  </si>
  <si>
    <t>c.5</t>
  </si>
  <si>
    <t>c.6</t>
  </si>
  <si>
    <t>c.7</t>
  </si>
  <si>
    <t>c.8</t>
  </si>
  <si>
    <t>c.9</t>
  </si>
  <si>
    <t>c.10</t>
  </si>
  <si>
    <t>c.11</t>
  </si>
  <si>
    <t>c.12</t>
  </si>
  <si>
    <t>c.13</t>
  </si>
  <si>
    <t>c.14</t>
  </si>
  <si>
    <t>Total Wholesale Inflows (c.1 to c.13 inclusive)</t>
  </si>
  <si>
    <t>Total  Retail Inflows (b.1 to b.3 inclusive)</t>
  </si>
  <si>
    <t>Impaired facilities/receivables must include non-performing facilities/receivables on which payment of profit or repayments of principal are 90 or more days past due and all facilities/receivables on which specific provision have been made.</t>
  </si>
  <si>
    <t>Price Risk</t>
  </si>
  <si>
    <t>Parallel Istisna'a</t>
  </si>
  <si>
    <t>Current accounts for non-banks</t>
  </si>
  <si>
    <t>Others</t>
  </si>
  <si>
    <t xml:space="preserve">INCOME </t>
  </si>
  <si>
    <t>BHD '000</t>
  </si>
  <si>
    <t>Holding of Real Estate (13.1 + 13.2)</t>
  </si>
  <si>
    <t>Premises occupied by the bank</t>
  </si>
  <si>
    <t>All other holdings of real estate (owned directly, by subsidiary/associate, or other arrangements)</t>
  </si>
  <si>
    <t>Underwriting of Non-Trading Book Items (14.1 + 14.2)</t>
  </si>
  <si>
    <t>14.1</t>
  </si>
  <si>
    <t>Holding of private equity</t>
  </si>
  <si>
    <t>14.2</t>
  </si>
  <si>
    <t>Holding of real estate</t>
  </si>
  <si>
    <t>Other Assets and Specialized Financing (15.1 + 15.2)</t>
  </si>
  <si>
    <t>15.1</t>
  </si>
  <si>
    <t>15.2</t>
  </si>
  <si>
    <t>Specialized Financing (15.2.1 + 15.2.2)</t>
  </si>
  <si>
    <t>15.2.1</t>
  </si>
  <si>
    <t>15.2.1.1</t>
  </si>
  <si>
    <t>15.1.1.2</t>
  </si>
  <si>
    <t>15.1.1.3</t>
  </si>
  <si>
    <t>15.1.1.4</t>
  </si>
  <si>
    <t>15.2.2</t>
  </si>
  <si>
    <t>15.2.2.1</t>
  </si>
  <si>
    <t>15.2.2.2</t>
  </si>
  <si>
    <t>15.2.2.3</t>
  </si>
  <si>
    <t>15.2.2.4</t>
  </si>
  <si>
    <t>TOTAL CREDIT RISK WEIGHTED ASSETS (1 + 2 + 3 + 4 + 5 + 6 + 7 + 8 + 9 + 10 + 11 + 12 + 13 + 14 + 15)</t>
  </si>
  <si>
    <t>ENTER THE YEAR</t>
  </si>
  <si>
    <t xml:space="preserve"> Asset Categories for Credit Risk</t>
  </si>
  <si>
    <t>Notes and coins</t>
  </si>
  <si>
    <t>Gold bullions held and backed by gold bullion liabilities</t>
  </si>
  <si>
    <t>Cash items in the process of collection</t>
  </si>
  <si>
    <t>2.3.1</t>
  </si>
  <si>
    <t>Unrated</t>
  </si>
  <si>
    <t xml:space="preserve">4. </t>
  </si>
  <si>
    <t>Total Claims on PSEs (4.1 + 4.2)</t>
  </si>
  <si>
    <t>4.1</t>
  </si>
  <si>
    <t>4.2</t>
  </si>
  <si>
    <t>4.2.1</t>
  </si>
  <si>
    <t>4.2.2</t>
  </si>
  <si>
    <t>4.2.3</t>
  </si>
  <si>
    <t>4.2.4</t>
  </si>
  <si>
    <t>4.2.5</t>
  </si>
  <si>
    <t>4.2.6</t>
  </si>
  <si>
    <t>Total Claims on MDBs (5.1 + 5.2)</t>
  </si>
  <si>
    <t>5.1</t>
  </si>
  <si>
    <t>5.2</t>
  </si>
  <si>
    <t>5.2.2</t>
  </si>
  <si>
    <t>6.1</t>
  </si>
  <si>
    <t>6.1.2</t>
  </si>
  <si>
    <t>6.1.3</t>
  </si>
  <si>
    <t>7.1</t>
  </si>
  <si>
    <t>7.2</t>
  </si>
  <si>
    <t xml:space="preserve">8. </t>
  </si>
  <si>
    <t>8.1</t>
  </si>
  <si>
    <t>8.2</t>
  </si>
  <si>
    <t>9.</t>
  </si>
  <si>
    <t>10.</t>
  </si>
  <si>
    <t>10.1</t>
  </si>
  <si>
    <t>10.2</t>
  </si>
  <si>
    <t>10.3</t>
  </si>
  <si>
    <t>11.</t>
  </si>
  <si>
    <t>11.1</t>
  </si>
  <si>
    <t>11.2</t>
  </si>
  <si>
    <t>11.3</t>
  </si>
  <si>
    <t>Where secured by qualifying residential mortgage</t>
  </si>
  <si>
    <t>12.</t>
  </si>
  <si>
    <t>12.1</t>
  </si>
  <si>
    <t>12.1.1</t>
  </si>
  <si>
    <t>12.1.2</t>
  </si>
  <si>
    <t>12.2</t>
  </si>
  <si>
    <t>12.2.1</t>
  </si>
  <si>
    <t>12.2.2</t>
  </si>
  <si>
    <t>13.</t>
  </si>
  <si>
    <t>13.1</t>
  </si>
  <si>
    <t>Strong</t>
  </si>
  <si>
    <t>Good</t>
  </si>
  <si>
    <t>Satisfactory</t>
  </si>
  <si>
    <t>Weak</t>
  </si>
  <si>
    <t>13.2</t>
  </si>
  <si>
    <t>Total Market Risk Weighted Exposures</t>
  </si>
  <si>
    <t>6.2</t>
  </si>
  <si>
    <t>6.3</t>
  </si>
  <si>
    <t>7.2.1</t>
  </si>
  <si>
    <t>7.2.2</t>
  </si>
  <si>
    <t>7.2.3</t>
  </si>
  <si>
    <t>7.2.4</t>
  </si>
  <si>
    <t>7.2.5</t>
  </si>
  <si>
    <t>E</t>
  </si>
  <si>
    <t>Risk Weights</t>
  </si>
  <si>
    <t>Credit Risk Weighted Asset</t>
  </si>
  <si>
    <t>1.4.1</t>
  </si>
  <si>
    <t>For up to 4 business days</t>
  </si>
  <si>
    <t>1.4.2</t>
  </si>
  <si>
    <t>1.4.3</t>
  </si>
  <si>
    <t>16-30 business days</t>
  </si>
  <si>
    <t>1.4.4</t>
  </si>
  <si>
    <t>31-45 business days</t>
  </si>
  <si>
    <t>1.4.5</t>
  </si>
  <si>
    <t>46 or more business days</t>
  </si>
  <si>
    <t>In this column include adjusted amount of collateral. This amount should not exceed the outstanding claim.</t>
  </si>
  <si>
    <t>No</t>
  </si>
  <si>
    <t>Market Risk Position</t>
  </si>
  <si>
    <t>Equities Position Risk</t>
  </si>
  <si>
    <t>Foreign Exchange Risk</t>
  </si>
  <si>
    <t>Commodities Risk</t>
  </si>
  <si>
    <t>Multiplier</t>
  </si>
  <si>
    <t>A x B = C</t>
  </si>
  <si>
    <t>%</t>
  </si>
  <si>
    <t>Fx translation adjustment</t>
  </si>
  <si>
    <t>Fixed assets revaluation reserves</t>
  </si>
  <si>
    <t>Total Risk Weighted Exposures</t>
  </si>
  <si>
    <t>Credit Cards</t>
  </si>
  <si>
    <t xml:space="preserve">INTEREST IN SUBSIDIARIES </t>
  </si>
  <si>
    <t>C.3</t>
  </si>
  <si>
    <t>INTEREST ASSOCIATED COMPANIES</t>
  </si>
  <si>
    <t>INTEREST IN UNCONSOLIDATED SUBSIDIARIES</t>
  </si>
  <si>
    <t>Impaired</t>
  </si>
  <si>
    <t>Above 1 month</t>
  </si>
  <si>
    <t>iv.1</t>
  </si>
  <si>
    <t>Inside Bahrain:  Individuals</t>
  </si>
  <si>
    <t>Outside Bahrain: Individuals</t>
  </si>
  <si>
    <t xml:space="preserve"> </t>
  </si>
  <si>
    <t>iv.2</t>
  </si>
  <si>
    <t>iv.2.1</t>
  </si>
  <si>
    <t>iv.2.2</t>
  </si>
  <si>
    <t>Inside Bahrain: Direct</t>
  </si>
  <si>
    <t xml:space="preserve">                        Indirect</t>
  </si>
  <si>
    <t>Outside Bahrain: Direct</t>
  </si>
  <si>
    <t>iv.4</t>
  </si>
  <si>
    <t xml:space="preserve">Real Estate Acquired through Settlements </t>
  </si>
  <si>
    <t>iv.4.1</t>
  </si>
  <si>
    <t>iv.4.2</t>
  </si>
  <si>
    <t>Bank's Own Investments in Real Estate</t>
  </si>
  <si>
    <t>Bank's Own Premises</t>
  </si>
  <si>
    <t>Any contract under which financing is provided to invest in real estate.</t>
  </si>
  <si>
    <t>i.2.1</t>
  </si>
  <si>
    <t>i.2.2</t>
  </si>
  <si>
    <t>i.2.3</t>
  </si>
  <si>
    <t>i.2.4</t>
  </si>
  <si>
    <t>i.1.1</t>
  </si>
  <si>
    <t>i.1.2</t>
  </si>
  <si>
    <t>i.1.3</t>
  </si>
  <si>
    <t>i.1.4</t>
  </si>
  <si>
    <t>Claims on staff</t>
  </si>
  <si>
    <t>Claims on senior management</t>
  </si>
  <si>
    <t>Exposures to unconsolidated subsidiaries</t>
  </si>
  <si>
    <t>Exposures to consolidated subsidiaries</t>
  </si>
  <si>
    <t>Exposures to bank's associates</t>
  </si>
  <si>
    <t>Total exposures to connected counterparties</t>
  </si>
  <si>
    <t>LARGE EXPOSURES (INCLUDING OFF-BALANCE SHEET ITEMS) - Consolidated</t>
  </si>
  <si>
    <t>Total unexempted large exposures</t>
  </si>
  <si>
    <t>Total large exposures (iii.1 + iii.2)</t>
  </si>
  <si>
    <t>Senior Management includes Chief Executives, General Managers, and their deputies and assistants.</t>
  </si>
  <si>
    <t>A.3.1</t>
  </si>
  <si>
    <t>A.3.2</t>
  </si>
  <si>
    <t>Facilities to Construction Sector</t>
  </si>
  <si>
    <t>Total Facilities / Receivables by type (iii.1 to iii.6 inclusive)</t>
  </si>
  <si>
    <t>Past Due but not impaired</t>
  </si>
  <si>
    <t>Watch List</t>
  </si>
  <si>
    <t>Balance Sheet</t>
  </si>
  <si>
    <t>SECTION A: BALANCE SHEET &amp; PROFIT &amp; LOSS - CONSOLIDATED</t>
  </si>
  <si>
    <t>Total capital, non-capital, and URIA items (1.17 + 2.9 + 2.10)</t>
  </si>
  <si>
    <t xml:space="preserve">CUMULATIVE PROFIT AND LOSS ACCOUNT FOR THE CURRENT YEAR </t>
  </si>
  <si>
    <t xml:space="preserve">B = Total Positive Gross Income / A  </t>
  </si>
  <si>
    <t xml:space="preserve">A = count if (i, ii, iii) &gt; 0  </t>
  </si>
  <si>
    <t>ENTER 3nd YEAR</t>
  </si>
  <si>
    <t>1.a</t>
  </si>
  <si>
    <t>1.b</t>
  </si>
  <si>
    <t>1.c</t>
  </si>
  <si>
    <t>1.d</t>
  </si>
  <si>
    <t>1.e</t>
  </si>
  <si>
    <t>1.f</t>
  </si>
  <si>
    <t>1.g</t>
  </si>
  <si>
    <t>1.h</t>
  </si>
  <si>
    <t>2.a</t>
  </si>
  <si>
    <t>2.b</t>
  </si>
  <si>
    <t>2.c</t>
  </si>
  <si>
    <t>2.d</t>
  </si>
  <si>
    <t>2.e</t>
  </si>
  <si>
    <t>2.f</t>
  </si>
  <si>
    <t>2.g</t>
  </si>
  <si>
    <t>2.h</t>
  </si>
  <si>
    <t>3.a</t>
  </si>
  <si>
    <t>3.b</t>
  </si>
  <si>
    <t>3.c</t>
  </si>
  <si>
    <t>3.d</t>
  </si>
  <si>
    <t>3.e</t>
  </si>
  <si>
    <t>3.f</t>
  </si>
  <si>
    <t>3.g</t>
  </si>
  <si>
    <t>3.h</t>
  </si>
  <si>
    <t>ii. 8</t>
  </si>
  <si>
    <t>ii.15</t>
  </si>
  <si>
    <t>Total (i.1 to i.5 inclusive)</t>
  </si>
  <si>
    <t>SECTION C: ASSET QUALITY</t>
  </si>
  <si>
    <t>Total Facilities / Receivables by Sector (ii.1 to ii.14 inclusive)</t>
  </si>
  <si>
    <t>A.4</t>
  </si>
  <si>
    <t>RELATED PARTIES TRANSACTIONS, LARGE EXPOSURES, REAL ESTATE EXPOSURES</t>
  </si>
  <si>
    <t>v.</t>
  </si>
  <si>
    <t>v.1</t>
  </si>
  <si>
    <t>v.2</t>
  </si>
  <si>
    <t>v.2.1</t>
  </si>
  <si>
    <t>v.2.2</t>
  </si>
  <si>
    <t>iii.</t>
  </si>
  <si>
    <t xml:space="preserve">                                                                                                                                                                                                                                                                                                                                                                                                                                                                                                                                                                                                                                                                                                                                                                                                                                                                                                                                                                                                                                                                                                                                                                                                                                                                                                                                                                                                                                                                                                                                                                                                                                                                                                                                                                                                                                                                                                                                                                                                                                                                                                                                                                                                                                                                                                                                                                                                                                                                                                                                                                                                                                                                                                                                                                                                                                                                                                                                                                                                                                                                                                                                                                                                                                                                                                                                                                                                                                                                                                                                                                                                                                                                                                                                                                                                                                                                                                                                                                                                                                                                                                                                                                                                                                                                                                                                                                                                                                                                                                                                                                                                                                                                                                                                                                                                                                                                                                                                                                                                                                                                                                                                                                                                                                                                                                                                                                                                                                                                                                                                                                                                                                                                                                                                                                                                                                                                                                                                                                                                                                                                                                                                                                                                                                                                                                                                                                                                                                                                                                                                                                                                                                                                                                                                                                                                                                                                                                                                                                                                                                                                                                                                                                                                                                                                                                                                                                                                                                                                                                                                                                                                                                                                                                                                                                                                                                                                                                                                                                                                                                                                                                                                                                                                                                                                                                                                                                                                                                                                                                                                                                                                                                                                                                                                                                                                                                                                                                                                                                                                                                                                                                                                                                                                                                                                                                                                                                                                                                                                                                                                                                                                                                                                                                                                                                                                                                                                                                                                                                                                                                                                                                                                                                                                                                                                                                                                                                                                                                                                                                                                                                                                                                                                                                                                                                                                                                                                                                                                                                                                                                                                                                                                                                                                                                                                                                                                                                                                                                                                                                                                                                                                                                                                                                                                                                                                                                                                                                                                                                                                                                                                                                                                                                                                                                                                                                                                                                                                                                                                                                                                                                                                                                                                                                                                                                                                                                                                                                                                                                                                                                                                                                                                                                                                                                                                                                                                                                                                                                                                                                                                                                                                                                                                                                                                                                                                                                                                                                                                                                                                                                                                                                                                                                                                                                                                                                                                                                                                                                                                                                                                                                                                                                                                                                                                                                                                                                                                                                                                                                                                                                                                                                                                                                                                                                                                                                                                                                                                                                                                                                                                                                                                                                                                                                                                                                                                                                                                                                                                                                                                                                                                                                                                                                                                                                                                                                                                                                                                                                                                                                                                                                                                                                                                                                                                                                                                                                                                                                                                                                                                                                                                                                                                                                                                                     </t>
  </si>
  <si>
    <t>1.3.1</t>
  </si>
  <si>
    <t>1.3.2</t>
  </si>
  <si>
    <t>2.1.1</t>
  </si>
  <si>
    <t>2.1.2</t>
  </si>
  <si>
    <t>2.1.3</t>
  </si>
  <si>
    <t>2.2.1</t>
  </si>
  <si>
    <t>2.2.2</t>
  </si>
  <si>
    <t>Total Unrestricted Investment Accounts</t>
  </si>
  <si>
    <t>3.1.1</t>
  </si>
  <si>
    <t>3.1.2</t>
  </si>
  <si>
    <t>3.1.3</t>
  </si>
  <si>
    <t>3.2.1</t>
  </si>
  <si>
    <t>3.2.2</t>
  </si>
  <si>
    <t>3.3.1</t>
  </si>
  <si>
    <t>3.3.2</t>
  </si>
  <si>
    <t>Total Restricted Investment Accounts (Deposits)</t>
  </si>
  <si>
    <t>Total value of Self Financed &amp; Current, URIA and RIA</t>
  </si>
  <si>
    <t>8.7</t>
  </si>
  <si>
    <t>Any exposures exceeding 15% of Total Capital</t>
  </si>
  <si>
    <t>4.3</t>
  </si>
  <si>
    <t>5.3</t>
  </si>
  <si>
    <t>6.4</t>
  </si>
  <si>
    <t>Equity Investments (12.1.1 to 12.1. 5inclusive)</t>
  </si>
  <si>
    <t>12.1.3</t>
  </si>
  <si>
    <t>Significant investment in the common shares of financial entities &gt;10%</t>
  </si>
  <si>
    <t>12.1.4</t>
  </si>
  <si>
    <t>12.1.5</t>
  </si>
  <si>
    <t>15.1.1</t>
  </si>
  <si>
    <t>15.1.2</t>
  </si>
  <si>
    <t>Mortgage Servicing Rights</t>
  </si>
  <si>
    <t>15.1.3</t>
  </si>
  <si>
    <t>Deferred Tax Assets arising from Temporary Differences</t>
  </si>
  <si>
    <t>15.1.4</t>
  </si>
  <si>
    <t>Credit Valuation Adjustment</t>
  </si>
  <si>
    <t>ECAI 4 (BB+ to BB-)</t>
  </si>
  <si>
    <t>ECAI 5 (B+ and below or unrated)</t>
  </si>
  <si>
    <t>ECAI 1 (A-1 / P-1)</t>
  </si>
  <si>
    <t>ECAI 2 (A-2 / P-2)</t>
  </si>
  <si>
    <t>ECAI 3 (A-3 / P-3)</t>
  </si>
  <si>
    <t>All other ratings or unrated</t>
  </si>
  <si>
    <t>15.3</t>
  </si>
  <si>
    <t>15.3.1</t>
  </si>
  <si>
    <t>15.3.1.1</t>
  </si>
  <si>
    <t>15.3.1.2</t>
  </si>
  <si>
    <t>15.3.1.3</t>
  </si>
  <si>
    <t>15.3.1.4</t>
  </si>
  <si>
    <t>15.3.1.5</t>
  </si>
  <si>
    <t>15.3.2</t>
  </si>
  <si>
    <t>15.3.2.1</t>
  </si>
  <si>
    <t>15.3.2.2</t>
  </si>
  <si>
    <t>15.3.2.3</t>
  </si>
  <si>
    <t>15.3.2.4</t>
  </si>
  <si>
    <t>15.3.3</t>
  </si>
  <si>
    <t>15.3.3.1</t>
  </si>
  <si>
    <t>15.3.3.2</t>
  </si>
  <si>
    <t>15.3.3.3</t>
  </si>
  <si>
    <t>15.3.3.4</t>
  </si>
  <si>
    <t>15.3.3.5</t>
  </si>
  <si>
    <t>15.3.4</t>
  </si>
  <si>
    <t>15.3.4.1</t>
  </si>
  <si>
    <t>15.3.4.2</t>
  </si>
  <si>
    <t>15.3.4.3</t>
  </si>
  <si>
    <t>15.3.4.4</t>
  </si>
  <si>
    <t>Regulatory adjustments</t>
  </si>
  <si>
    <t>Year</t>
  </si>
  <si>
    <t>Consolidated</t>
  </si>
  <si>
    <t>Solo</t>
  </si>
  <si>
    <t>Deferred tax assets</t>
  </si>
  <si>
    <t>amounts arising from carryforwards of unused tax losses, unused tax credits and all other (net of pro rata share of any DTLs)</t>
  </si>
  <si>
    <t>Amount to be deducted from Common Equity Tier 1 capital in full</t>
  </si>
  <si>
    <t>Amount to be subject to the threshold for deduction</t>
  </si>
  <si>
    <t>i.4.1</t>
  </si>
  <si>
    <t>Total amount to be deducted from Common Equity Tier 1 capital</t>
  </si>
  <si>
    <t>i.4.2</t>
  </si>
  <si>
    <t>i.4.3</t>
  </si>
  <si>
    <t>i.4.4</t>
  </si>
  <si>
    <t>For own shares which the group could be contractually obliged to purchase, the total potential purchase cost</t>
  </si>
  <si>
    <t>i.4.5</t>
  </si>
  <si>
    <t>i.4.6</t>
  </si>
  <si>
    <t>i.4.7</t>
  </si>
  <si>
    <t>i.4.8</t>
  </si>
  <si>
    <t>i.4.9</t>
  </si>
  <si>
    <t>i.4.10</t>
  </si>
  <si>
    <t>i.4.11</t>
  </si>
  <si>
    <t>i.4.12</t>
  </si>
  <si>
    <t>i.5.1</t>
  </si>
  <si>
    <t>Holdings of common stock that are part of a reciprocal cross holding arrangement</t>
  </si>
  <si>
    <t>i.5.2</t>
  </si>
  <si>
    <t>i.5.3</t>
  </si>
  <si>
    <t>i.6.1</t>
  </si>
  <si>
    <t>i.6.2</t>
  </si>
  <si>
    <t>i.6.3</t>
  </si>
  <si>
    <t>i.7.1</t>
  </si>
  <si>
    <t>i.7.2</t>
  </si>
  <si>
    <t>i.7.3</t>
  </si>
  <si>
    <t>i.7.4</t>
  </si>
  <si>
    <t>Defined benefit pension fund assets</t>
  </si>
  <si>
    <t>i.8.1</t>
  </si>
  <si>
    <t>Benefit pension scheme on-balance sheet less any associated deferred tax liability</t>
  </si>
  <si>
    <t>Amount to be included in risk-weighted assets in respect of the amounts used above to offset the deduction of pension fund assets</t>
  </si>
  <si>
    <t>The sum of all holdings exceeds 10% of the CET1a</t>
  </si>
  <si>
    <t>Allocation of the deduction to Common Equity Tier 1 capital</t>
  </si>
  <si>
    <t>Amounts not deducted</t>
  </si>
  <si>
    <t>Amount to be deducted from CET1a as a result of application of 10% cap</t>
  </si>
  <si>
    <t>Mortgage servicing rights</t>
  </si>
  <si>
    <t>i.12.1</t>
  </si>
  <si>
    <t>i.12.2</t>
  </si>
  <si>
    <t>Mortgage servicing rights net of related tax liability</t>
  </si>
  <si>
    <t>Amount to be deducted from CET1c as a result of application of 10% cap</t>
  </si>
  <si>
    <t>Deferred tax assets due to temporary differences</t>
  </si>
  <si>
    <t>Net deferred tax assets due to temporary differences</t>
  </si>
  <si>
    <t>Amount to be deducted from CET1c as a result of application of 15% cap</t>
  </si>
  <si>
    <t>Assumed amounts not deducted (to be subject to 250% risk weighting)</t>
  </si>
  <si>
    <t>Significant investments in the common equity of financial entities</t>
  </si>
  <si>
    <t>Consolidations</t>
  </si>
  <si>
    <t>CET 1</t>
  </si>
  <si>
    <t>AT1</t>
  </si>
  <si>
    <t>T2</t>
  </si>
  <si>
    <t>Common Equity Tier 1 (CET1)</t>
  </si>
  <si>
    <t>i.1.1.1</t>
  </si>
  <si>
    <t>i.1.1.2</t>
  </si>
  <si>
    <t>Treasury Shares</t>
  </si>
  <si>
    <t>i.1.5</t>
  </si>
  <si>
    <t>Retained earnings</t>
  </si>
  <si>
    <t>Current interim cumulative net income / losses</t>
  </si>
  <si>
    <t>Accumulated other comprehensive income and losses (and other reserves)</t>
  </si>
  <si>
    <t>unrealized gains and losses on available for sale financial instruments</t>
  </si>
  <si>
    <t>gains and losses resulting from converting foreign currency subsidiaries to the parent currency</t>
  </si>
  <si>
    <t>unrealized gains and losses from a foreign currency hedge of a net investment in a foreign operation</t>
  </si>
  <si>
    <t>all other reserves</t>
  </si>
  <si>
    <t>unrealized gains and losses from fair valuing equities</t>
  </si>
  <si>
    <t>i.1.6</t>
  </si>
  <si>
    <t>Total CET1 capital before minority interest</t>
  </si>
  <si>
    <t>i.1.7</t>
  </si>
  <si>
    <t xml:space="preserve">Total minority interest in banking subsidiaries given recognition in CET1 capital </t>
  </si>
  <si>
    <t>i.1.8</t>
  </si>
  <si>
    <t xml:space="preserve">Total CET1 capital prior to regulatory adjustments </t>
  </si>
  <si>
    <t>i.1.9</t>
  </si>
  <si>
    <t>i.1.10</t>
  </si>
  <si>
    <t>Intangibles other than mortgage servicing rights</t>
  </si>
  <si>
    <t>i.1.11</t>
  </si>
  <si>
    <t>i.1.12</t>
  </si>
  <si>
    <t>Investments in own shares</t>
  </si>
  <si>
    <t>i.1.13</t>
  </si>
  <si>
    <t>i.1.14</t>
  </si>
  <si>
    <t>i.1.15</t>
  </si>
  <si>
    <t>i.1.16</t>
  </si>
  <si>
    <t>Gain on sale related to securitization</t>
  </si>
  <si>
    <t>i.1.17</t>
  </si>
  <si>
    <t>Total CET 1 capital after the regulatory adjustments above (CET1 a)</t>
  </si>
  <si>
    <t>i.1.18</t>
  </si>
  <si>
    <t>i.1.19</t>
  </si>
  <si>
    <t>Total Common Equity Tier 1 capital after the regulatory adjustments above (CET1 b)</t>
  </si>
  <si>
    <t>i.1.20</t>
  </si>
  <si>
    <t>Less: Non-common equity Invest. in financial entities where ownership is &gt;10% of the issued common share capital</t>
  </si>
  <si>
    <t>i.1.21</t>
  </si>
  <si>
    <t>Total Common Equity Tier 1 capital after the regulatory adjustments above (CET1 C)</t>
  </si>
  <si>
    <t>i.1.22</t>
  </si>
  <si>
    <t>Significant investments in the common stock of financial entities (amount above 10% ofCET1c)</t>
  </si>
  <si>
    <t>i.1.23</t>
  </si>
  <si>
    <t>Mortgage servicing rights  (amount above 10% ofCET1c)</t>
  </si>
  <si>
    <t>i.1.24</t>
  </si>
  <si>
    <t>Deferred tax assets arising from temporary differences  (amount above 10% ofCET1c)</t>
  </si>
  <si>
    <t>i.1.25</t>
  </si>
  <si>
    <t>i.1.26</t>
  </si>
  <si>
    <t>Additional deduction to absorb deficiency in AT1</t>
  </si>
  <si>
    <t>i.1.27</t>
  </si>
  <si>
    <t>i.1.28</t>
  </si>
  <si>
    <t>Total Common Equity Tier 1 capital after the regulatory adjustments above (CET1 d)</t>
  </si>
  <si>
    <t>Other Capital (AT1 &amp; T 2)</t>
  </si>
  <si>
    <t>Instruments issued by parent company</t>
  </si>
  <si>
    <t>Instruments issued by banking subsidiaries to third parties</t>
  </si>
  <si>
    <t>Share Premium</t>
  </si>
  <si>
    <t>Assets revaluation reserve - property, plant, and equipment</t>
  </si>
  <si>
    <t>i.2.5</t>
  </si>
  <si>
    <t>i.2.6</t>
  </si>
  <si>
    <t xml:space="preserve">Total Available AT1 &amp; T2 Capital </t>
  </si>
  <si>
    <t>i.2.7</t>
  </si>
  <si>
    <t>Investments in own Securities</t>
  </si>
  <si>
    <t>i.2.8</t>
  </si>
  <si>
    <t>Reciprocal cross holdings in financial instruments other than common equity</t>
  </si>
  <si>
    <t>i.2.9</t>
  </si>
  <si>
    <t>Investment in financial entities where ownership is &lt; 10% of the issued common share capital  (amount above 10% CET1a)</t>
  </si>
  <si>
    <t>i.2.10</t>
  </si>
  <si>
    <t>Significant investments in the common share of financial entities  (amount above 10% ofCET1c)</t>
  </si>
  <si>
    <t>i.2.11</t>
  </si>
  <si>
    <t>Deduction from AT1 &amp; T2 before additional deduction to absorb deficiency in Tier 2</t>
  </si>
  <si>
    <t>i.2.12</t>
  </si>
  <si>
    <t>Deduction from AT1 to absorb deficiency in Tier 2</t>
  </si>
  <si>
    <t>i.2.13</t>
  </si>
  <si>
    <t>i.2.14</t>
  </si>
  <si>
    <t>Total AT1 &amp; T2 Deductions</t>
  </si>
  <si>
    <t>i.2.15</t>
  </si>
  <si>
    <t>Regulatory adjustments actually made to higher Capital Tier</t>
  </si>
  <si>
    <t>i.2.16</t>
  </si>
  <si>
    <t>i.2.17</t>
  </si>
  <si>
    <t>Total Tier 1</t>
  </si>
  <si>
    <t>Risk Weighted Exposures</t>
  </si>
  <si>
    <t>ii. 'Risk Weighted Exposures</t>
  </si>
  <si>
    <t>Credit</t>
  </si>
  <si>
    <t>Operational</t>
  </si>
  <si>
    <t>Market</t>
  </si>
  <si>
    <t>Aggregation of Risk Weighted Exposures</t>
  </si>
  <si>
    <t>Risk Weighted Exposures after Aggregation</t>
  </si>
  <si>
    <t>T1</t>
  </si>
  <si>
    <t>Total Capital</t>
  </si>
  <si>
    <t>Minimum Capital Requirements before CCB</t>
  </si>
  <si>
    <t>Minimum Capital Requirements after CCB</t>
  </si>
  <si>
    <t>% of Total Risk Weighted Exposures (CAR)</t>
  </si>
  <si>
    <t>Change in risk-weighted assets due to the application of the definition of capital</t>
  </si>
  <si>
    <t>Other intangibles (excluding goodwill and mortgage servicing rights)</t>
  </si>
  <si>
    <t>Own shares</t>
  </si>
  <si>
    <t>Significant investments in the common stock of other financial entities</t>
  </si>
  <si>
    <t>iii.8</t>
  </si>
  <si>
    <t>Investments in the Additional Tier 1 capital of other financial entities in which bank has significant common stock investment</t>
  </si>
  <si>
    <t>iii.9</t>
  </si>
  <si>
    <t>Investments in the Tier 2 capital of other financial entities in which bank has significant common stock investment</t>
  </si>
  <si>
    <t>iii.10</t>
  </si>
  <si>
    <t>Investments in the capital of financial entities where the bank does not own more than 10% of the issued common share capital</t>
  </si>
  <si>
    <t>iii.11</t>
  </si>
  <si>
    <t>Risk-weighted assets resulting from amounts below the 10/15% thresholds and the threshold for investments in the capital of financial entities</t>
  </si>
  <si>
    <t>iii.12</t>
  </si>
  <si>
    <t>Impact on RWA due to Basel II 50:50 deductions; of which</t>
  </si>
  <si>
    <t>iii.12.1</t>
  </si>
  <si>
    <t>Securitization exposures</t>
  </si>
  <si>
    <t>iii.12.2</t>
  </si>
  <si>
    <t>Equity exposures under the PD/LGD approach</t>
  </si>
  <si>
    <t>iii.12.3</t>
  </si>
  <si>
    <t>Non-payment/delivery on non-DvP and non-PvP transactions</t>
  </si>
  <si>
    <t>iii.12.4</t>
  </si>
  <si>
    <t>Significant investments in commercial entities</t>
  </si>
  <si>
    <t>iii.13</t>
  </si>
  <si>
    <t>iii.14</t>
  </si>
  <si>
    <t>Limits</t>
  </si>
  <si>
    <t>Before CCB</t>
  </si>
  <si>
    <t>After CCB</t>
  </si>
  <si>
    <t>CET1 Ratio in accordance to CBB Rule book</t>
  </si>
  <si>
    <t>Tier 1 Ratio in accordance to CBB Rule book</t>
  </si>
  <si>
    <t>Total Capital Ratio in accordance to CBB Rule book</t>
  </si>
  <si>
    <t>Subsidiary Name</t>
  </si>
  <si>
    <t>Total Common Equity Tier 1  (CET1) capital of the subsidiary net of deductions</t>
  </si>
  <si>
    <t>CET1 owned by the Bank</t>
  </si>
  <si>
    <t>CET1 held by Minority Shareholders</t>
  </si>
  <si>
    <t>Total Tier 1 (CET1 + AT1) of the subsidiary net of deductions</t>
  </si>
  <si>
    <t>T1 owned by the Bank</t>
  </si>
  <si>
    <t>T1 held by Minority Shareholders</t>
  </si>
  <si>
    <t>Total capital (CET1 + AT1 + T2) of the subsidiary net of deductions</t>
  </si>
  <si>
    <t>Total capital owned by the Bank</t>
  </si>
  <si>
    <t>Total capital held by Minority Shareholders</t>
  </si>
  <si>
    <t>Total risk-weighted assets of the subsidiary</t>
  </si>
  <si>
    <t>Risk-weighted assets of the consolidated group that relate to the subsidiary</t>
  </si>
  <si>
    <t>Lower  risk-weighted assets</t>
  </si>
  <si>
    <t>Common Equity Tier 1 capital</t>
  </si>
  <si>
    <t>ii.1.1</t>
  </si>
  <si>
    <t>Lower % of Minimum CET1 as of risk-weighted assets</t>
  </si>
  <si>
    <t>ii.1.2</t>
  </si>
  <si>
    <t>Surplus CET1 capital of the subsidiary; of which</t>
  </si>
  <si>
    <t>ii.1.3</t>
  </si>
  <si>
    <t>amount attributable to third parties (ATP)</t>
  </si>
  <si>
    <t>ii.1.4</t>
  </si>
  <si>
    <t>Total CET1 capital of the subsidiary held by third parties minus ATP</t>
  </si>
  <si>
    <t>ii.2.1</t>
  </si>
  <si>
    <t>Lower % of Minimum T1 as of risk-weighted assets</t>
  </si>
  <si>
    <t>ii.2.2</t>
  </si>
  <si>
    <t>Surplus Total Tier 1 capital of the subsidiary; of which</t>
  </si>
  <si>
    <t>ii.2.3</t>
  </si>
  <si>
    <t>amount attributable to third parties</t>
  </si>
  <si>
    <t>ii.2.4</t>
  </si>
  <si>
    <t>Total T1 capital of the subsidiary held by third parties minus ATP</t>
  </si>
  <si>
    <t>Total capital</t>
  </si>
  <si>
    <t>ii.3.1</t>
  </si>
  <si>
    <t>ii.3.2</t>
  </si>
  <si>
    <t>Surplus Total capital of the subsidiary; of which</t>
  </si>
  <si>
    <t>ii.3.3</t>
  </si>
  <si>
    <t>ii.3.4</t>
  </si>
  <si>
    <t>Total T2 capital of the subsidiary held by third parties minus ATP</t>
  </si>
  <si>
    <t xml:space="preserve">Total minority interest in banking subsidiaries given recognition in AT1 capital </t>
  </si>
  <si>
    <t xml:space="preserve">Total minority interest in banking subsidiaries given recognition in T2 capital </t>
  </si>
  <si>
    <t>i.1.7.1</t>
  </si>
  <si>
    <t>i.1.7.3</t>
  </si>
  <si>
    <t>i.1.7.4</t>
  </si>
  <si>
    <t>i.1.7.5</t>
  </si>
  <si>
    <t>Reciprocal cross holdings in common equity</t>
  </si>
  <si>
    <t>Investment in CET1 of Subsidiaries</t>
  </si>
  <si>
    <t>i.1.29</t>
  </si>
  <si>
    <t>Investment in AT1 &amp; T2 of banking subsidiaries</t>
  </si>
  <si>
    <t>% of Total Risk Weighted Exposures</t>
  </si>
  <si>
    <t>CET1 must be at least 4.5% of RWA</t>
  </si>
  <si>
    <t>Tier 1 must be at least 6% of RWA</t>
  </si>
  <si>
    <t>Total Capital must be at least 8% of RWA</t>
  </si>
  <si>
    <t>Risk Weighted Exposures (Self Financed)</t>
  </si>
  <si>
    <t>Risk Weighted Exposures (Unrestricted Investment Accounts 30% only)</t>
  </si>
  <si>
    <t>5-15 business days</t>
  </si>
  <si>
    <t>Appendix CA-4 /6</t>
  </si>
  <si>
    <t>Non-Delivery-versus-Payment Transactions</t>
  </si>
  <si>
    <t>1.5.1</t>
  </si>
  <si>
    <t>5 or more business days</t>
  </si>
  <si>
    <t>1.5.2</t>
  </si>
  <si>
    <t>Category One (15.2.1.1 to 15.2.1.4 inclusive) {istisna'a}</t>
  </si>
  <si>
    <t>UNRESTRICTED INVESTMENTS ACCOUNTS - Standardized Approach</t>
  </si>
  <si>
    <t>Any non-equity exposures exceeding 15% of Total Capital</t>
  </si>
  <si>
    <t>If look-through approach if used, the Risk Weighted Assets should be entered in column "G".</t>
  </si>
  <si>
    <t>CAPITAL ADJUSTMENTS - Consolidated and solo</t>
  </si>
  <si>
    <t>Items subject to 15% limit (investments in FIs, MSRs, temporary DTAs)</t>
  </si>
  <si>
    <t>Net Available Capital after Applying Haircut</t>
  </si>
  <si>
    <t>Net Available Capital after regulatory adjustments before Applying Haircut</t>
  </si>
  <si>
    <t>Investments in Equity Securities and Equity Sukuk (12.1 + 12.2 + 12.3)</t>
  </si>
  <si>
    <t>Holding of Sukuk Securitizations and Resecuritisations (15.2.1 + 15.2.2 + 15.2.3 + 15.2.4)</t>
  </si>
  <si>
    <r>
      <t xml:space="preserve">Long Term Tranches (15.2.1.1 to 15.2.1.5 inclusive)- </t>
    </r>
    <r>
      <rPr>
        <i/>
        <sz val="8"/>
        <rFont val="Arial"/>
        <family val="2"/>
      </rPr>
      <t>of Sukuk Securitization</t>
    </r>
  </si>
  <si>
    <r>
      <t xml:space="preserve">Short Term Tranches (15.2.2.1 to 15.2.2.4 inclusive)- </t>
    </r>
    <r>
      <rPr>
        <i/>
        <sz val="8"/>
        <rFont val="Arial"/>
        <family val="2"/>
      </rPr>
      <t>of Sukuk Securitization</t>
    </r>
  </si>
  <si>
    <r>
      <t xml:space="preserve">Long Term Tranches (15.2.3.1 to 15.2.3.5 inclusive)- </t>
    </r>
    <r>
      <rPr>
        <i/>
        <sz val="8"/>
        <rFont val="Arial"/>
        <family val="2"/>
      </rPr>
      <t>of Sukuk Resecuritisation</t>
    </r>
  </si>
  <si>
    <r>
      <t xml:space="preserve">Short Term Tranches (15.2.4.1 to 15.2.4.4 inclusive)- </t>
    </r>
    <r>
      <rPr>
        <i/>
        <sz val="8"/>
        <rFont val="Arial"/>
        <family val="2"/>
      </rPr>
      <t>of Sukuk Resecuritisation</t>
    </r>
  </si>
  <si>
    <t>Transitional treatment of minority interest (MI) as per financial statement (FS)</t>
  </si>
  <si>
    <t>iv.1.1</t>
  </si>
  <si>
    <t xml:space="preserve">MI recognized in CET1 capital in FS </t>
  </si>
  <si>
    <t>iv.1.2</t>
  </si>
  <si>
    <t xml:space="preserve">Transitional amount of MI allowed in CET1 capital </t>
  </si>
  <si>
    <t>iv.1.3</t>
  </si>
  <si>
    <t xml:space="preserve">MI recognized in AT1 capital in FS </t>
  </si>
  <si>
    <t>iv.1.4</t>
  </si>
  <si>
    <t xml:space="preserve">Transitional amount of MI allowed in AT1 capital </t>
  </si>
  <si>
    <t>iv.1.5</t>
  </si>
  <si>
    <t>MI recognized in T2 capital in FS</t>
  </si>
  <si>
    <t>iv.1.6</t>
  </si>
  <si>
    <t xml:space="preserve">Transitional amount of MI allowed in T2 capital </t>
  </si>
  <si>
    <t>7.3</t>
  </si>
  <si>
    <t>13.3</t>
  </si>
  <si>
    <t>13.4</t>
  </si>
  <si>
    <t>Investment in listed real estate companies</t>
  </si>
  <si>
    <t>Investment in unlisted real estate companies</t>
  </si>
  <si>
    <t>Category Two (15.2.2.1 to 15.2.2.4 inclusive) {Musharakah and Mudaraba}</t>
  </si>
  <si>
    <t>Total Capital Liabilities (1.1 to 1.15 inclusive)</t>
  </si>
  <si>
    <t>i.12.3</t>
  </si>
  <si>
    <t>Financing Contracts</t>
  </si>
  <si>
    <t>Investment Properties</t>
  </si>
  <si>
    <t>Total Assets - Self Financed (3.1 to 3.10 inclusive)</t>
  </si>
  <si>
    <t>Specific Provisions</t>
  </si>
  <si>
    <t>Book Value / Net Receivable</t>
  </si>
  <si>
    <t>Up to 1 year</t>
  </si>
  <si>
    <t>Gross impaired facilities</t>
  </si>
  <si>
    <t>i.12.1.1</t>
  </si>
  <si>
    <t>i.12.1.2</t>
  </si>
  <si>
    <t>i.12.1.3</t>
  </si>
  <si>
    <t>i.12.1.4</t>
  </si>
  <si>
    <t>Net Facilities &amp; Advances (i.6 less i.7)</t>
  </si>
  <si>
    <t>CLASSIFICATION OF FINANCING FACILITIES - Consolidated</t>
  </si>
  <si>
    <t xml:space="preserve">Impaired Facilities </t>
  </si>
  <si>
    <t>Amount Receivable
(Note 1)</t>
  </si>
  <si>
    <t>Amount Receivable must be reported gross of provisions and exclude Deferred Profit and Profit in Suspense</t>
  </si>
  <si>
    <t>Paid up share capital (net of treasury shares)</t>
  </si>
  <si>
    <t>Retained earnings/(losses) brought forward</t>
  </si>
  <si>
    <t>Net profit / (loss) for the current period</t>
  </si>
  <si>
    <t>Minority interest in subsidiaries' share capital</t>
  </si>
  <si>
    <t>Additional Tier 1 capital instruments</t>
  </si>
  <si>
    <t>Tier 2 capital instruments</t>
  </si>
  <si>
    <t>CLASSIFICATION OF FINANCING FACILITIES - Bahrain Operations only</t>
  </si>
  <si>
    <t>Net outstanding (i.12.1.1 - i.12.1.2)</t>
  </si>
  <si>
    <t>Net open position in foreign exchange</t>
  </si>
  <si>
    <t>Net open position in equities</t>
  </si>
  <si>
    <t>Net open position in commodities</t>
  </si>
  <si>
    <t>Cash and balances at central banks</t>
  </si>
  <si>
    <t>% of Total Capital</t>
  </si>
  <si>
    <t>D = A + B +C</t>
  </si>
  <si>
    <t>Aggregate Significant Investments</t>
  </si>
  <si>
    <t>iv.2.3</t>
  </si>
  <si>
    <t>iv.2.4</t>
  </si>
  <si>
    <t>iv.3</t>
  </si>
  <si>
    <t>iv.3.1</t>
  </si>
  <si>
    <t>iv.3.2</t>
  </si>
  <si>
    <t>iv.4.3</t>
  </si>
  <si>
    <t>iv.4.4</t>
  </si>
  <si>
    <t>iv.5</t>
  </si>
  <si>
    <t>iv.6</t>
  </si>
  <si>
    <t>iv.6.1</t>
  </si>
  <si>
    <t>iv.6.2</t>
  </si>
  <si>
    <t>iv.7</t>
  </si>
  <si>
    <t xml:space="preserve">Any contract under which financing is provided for the purpose of buying land or house or </t>
  </si>
  <si>
    <t xml:space="preserve">for building own house for personal use. In the case of corporate, report financing obtained </t>
  </si>
  <si>
    <t xml:space="preserve">to buy land or building or construction of building to be used as company/customers' own premises or for housing </t>
  </si>
  <si>
    <t>for their employees.</t>
  </si>
  <si>
    <t>Any contract under which financing is provided to contractors and suppliers of building material.</t>
  </si>
  <si>
    <t>For the definition and how to calculate the net open position, please refer to the following sections:</t>
  </si>
  <si>
    <t xml:space="preserve">This should include the aggregate amount of all Significant investments (as defined in CM-4.4.1 Eof the CBB Rulebook Volume 2). </t>
  </si>
  <si>
    <t>For details on Large Exposures, please refer to sections CM-4.2 and CM-4.4 of the CBB Rulebook - Volume 2.</t>
  </si>
  <si>
    <t>Income from Placements with Banks and Financial Institutions</t>
  </si>
  <si>
    <t>Gains/(losses) on assets held for trading</t>
  </si>
  <si>
    <t>Realized gains/(losses) on assets available-for-sale</t>
  </si>
  <si>
    <t>Realized gains/(losses) on disposal of held-to-maturity investments</t>
  </si>
  <si>
    <t>Fair value changes on FVTPL investments</t>
  </si>
  <si>
    <t>Net fees and commissions</t>
  </si>
  <si>
    <t>Dividend income</t>
  </si>
  <si>
    <t>against investments</t>
  </si>
  <si>
    <t>Aggregation of CET1</t>
  </si>
  <si>
    <t xml:space="preserve">Aggregation of AT1 &amp; T2 </t>
  </si>
  <si>
    <t>Self Financed, Unrestricted Investment Accounts, and Others</t>
  </si>
  <si>
    <t>SECTION D: LIQUIDITY POSITION</t>
  </si>
  <si>
    <t>Write backs / cancellation due to improvement</t>
  </si>
  <si>
    <t>Additional provisions made</t>
  </si>
  <si>
    <t xml:space="preserve">PROVISIONS FOR LOSSES </t>
  </si>
  <si>
    <t>FVTPL Investments</t>
  </si>
  <si>
    <t>MOVEMENT OF UNREALIZED GAINS/LOSSES ON FVTPL INVESTMENT IN RETAINED EARNINGS</t>
  </si>
  <si>
    <t>Unrealized gains/losses in opening retained earnings</t>
  </si>
  <si>
    <t>Realized during the year</t>
  </si>
  <si>
    <t>Other movements</t>
  </si>
  <si>
    <t>Unrealized gains/losses remaining in the closing retained earnings (1.1 - 1.2 + 1.3)</t>
  </si>
  <si>
    <t>MOVEMENT IN FAIR VALUE ADJUSTMENTS COMPONENT OF EQUITY - CONSOLIDATED</t>
  </si>
  <si>
    <t>Exchange adjustment and other movements</t>
  </si>
  <si>
    <t>Net unrealized gains / (losses) (1 + 2)</t>
  </si>
  <si>
    <t>Transfer to income statement:</t>
  </si>
  <si>
    <t>Impairment</t>
  </si>
  <si>
    <t>Realized</t>
  </si>
  <si>
    <t>5</t>
  </si>
  <si>
    <t>Balance at reporting date (3 - 4.1 - 4.2)</t>
  </si>
  <si>
    <t>Available-For-Sale Investments</t>
  </si>
  <si>
    <t>MOVEMENTS OF UNREALIZED GAINS/LOSSES ON FVTPL INV. AND FV ADJUSTMENTS OF EQUITY</t>
  </si>
  <si>
    <t>Significant investment in the common shares of Commercial Entities above 15%, 60%</t>
  </si>
  <si>
    <t xml:space="preserve">Short-Term Claims on Locally Incorporated Banks - BD and USD  </t>
  </si>
  <si>
    <t>Preferential Risk Weight for Claims on Banks (6.3.1 to 6.3.6 inclusive)</t>
  </si>
  <si>
    <t>6.3.6.1</t>
  </si>
  <si>
    <t>6.3.6.2</t>
  </si>
  <si>
    <t>6.3.6.3</t>
  </si>
  <si>
    <t>6.3.6.4</t>
  </si>
  <si>
    <t>unrated entities for 20%</t>
  </si>
  <si>
    <t>unrated entities for 50%</t>
  </si>
  <si>
    <t>unrated entities for 100%</t>
  </si>
  <si>
    <t>unrated entities for 150%</t>
  </si>
  <si>
    <t>Other exposures with excess of large exposure limits (Module CM)</t>
  </si>
  <si>
    <t>Total gross value of goodwill net of associated deferred tax liability (ADTL)</t>
  </si>
  <si>
    <t>Intangibles (excluding goodwill and mortgage servicing rights only) net of DTL</t>
  </si>
  <si>
    <t>Eligible for Transition Period</t>
  </si>
  <si>
    <t>Not eligible for Transition Period</t>
  </si>
  <si>
    <t>Total value of deferred tax assets which do rely on the future profitability of the bank to be realized (net amount); of which:</t>
  </si>
  <si>
    <t>Net deferred tax assets due to temporary differences eligible for transition arrangements</t>
  </si>
  <si>
    <t>Net deferred tax assets due to temporary differences not eligible for transition arrangements</t>
  </si>
  <si>
    <t>Investments in own shares, own AT1 and own T2 capital</t>
  </si>
  <si>
    <t>Insignificant Investments in Financial Entities</t>
  </si>
  <si>
    <t>i.10.1.1</t>
  </si>
  <si>
    <t>Gross holdings of CET1 (net) eligible for transition arrangements</t>
  </si>
  <si>
    <t>i.10.1.2</t>
  </si>
  <si>
    <t>Gross holdings of CET1 (net) not eligible for transition arrangements</t>
  </si>
  <si>
    <t>i.10.1.3</t>
  </si>
  <si>
    <t>i.10.2.1</t>
  </si>
  <si>
    <t>Gross holdings of AT1 (net) eligible for transition arrangements</t>
  </si>
  <si>
    <t>i.10.2.2</t>
  </si>
  <si>
    <t>Gross holdings of AT1 (net) not eligible for transition arrangements</t>
  </si>
  <si>
    <t>i.10.2.3</t>
  </si>
  <si>
    <t>i.10.3.1</t>
  </si>
  <si>
    <t>Gross holdings of T2 (net) eligible for transition arrangements</t>
  </si>
  <si>
    <t>i.10.3.2</t>
  </si>
  <si>
    <t>Gross holdings of T2 (net) not eligible for transition arrangements</t>
  </si>
  <si>
    <t>i.10.3.3</t>
  </si>
  <si>
    <t>i.10.4.1</t>
  </si>
  <si>
    <t>Sum of net insignificant Investments holdings eligible for transition arrangements</t>
  </si>
  <si>
    <t>i.10.4.2</t>
  </si>
  <si>
    <t>Sum of net insignificant Investments holdings not eligible for transition arrangements</t>
  </si>
  <si>
    <t>i.10.4.3</t>
  </si>
  <si>
    <t>Sum of all net insignificant Investments holdings</t>
  </si>
  <si>
    <t>i.10.4.4</t>
  </si>
  <si>
    <t>CET1a * 10%</t>
  </si>
  <si>
    <t>i.10.5.1</t>
  </si>
  <si>
    <t>i.10.5.2</t>
  </si>
  <si>
    <t>Allocation of the deduction to AT1 capital</t>
  </si>
  <si>
    <t>i.10.5.3</t>
  </si>
  <si>
    <t>Allocation of the deduction to T2 capital</t>
  </si>
  <si>
    <t>Significant Investments in Financial Entities</t>
  </si>
  <si>
    <t>Holdings of common stock (net) eligible for transition arrangements</t>
  </si>
  <si>
    <t>Holdings of common stock (net) not eligible for transition arrangements</t>
  </si>
  <si>
    <t>Holdings of AT1 (net) eligible for transition arrangements</t>
  </si>
  <si>
    <t>Holdings of AT1 (net) not eligible for transition arrangements</t>
  </si>
  <si>
    <t>Holdings of T2 (net) eligible for transition arrangements</t>
  </si>
  <si>
    <t>Holdings of T2 (net) not eligible for transition arrangements</t>
  </si>
  <si>
    <t>CET1c * 10%</t>
  </si>
  <si>
    <t>Amount to be deducted from AT1 capital</t>
  </si>
  <si>
    <t>Amount to be deducted from T2 capital</t>
  </si>
  <si>
    <t>Amount to be risk weighted due to transitional arrangements for holdings of common stock</t>
  </si>
  <si>
    <t>Amount to be risk weighted due to transitional arrangements for holdings of AT1 capital</t>
  </si>
  <si>
    <t>Amount to be risk weighted due to transitional arrangements for holdings of T2 capital</t>
  </si>
  <si>
    <t>Total mortgage servicing rights classified as intangible eligible for transition arrangements</t>
  </si>
  <si>
    <t>Net mortgage servicing rights classified as intangible not eligible for transition arrangements</t>
  </si>
  <si>
    <t>CET1c *10%</t>
  </si>
  <si>
    <t>i.12.4</t>
  </si>
  <si>
    <t>i.12.5</t>
  </si>
  <si>
    <t>Significant investments in common equity of FIs subject to transition arrangements</t>
  </si>
  <si>
    <t>Significant investments in common equity of FIs not subject to transition arrangements</t>
  </si>
  <si>
    <t>Remaining mortgage servicing rights eligible for transition arrangements</t>
  </si>
  <si>
    <t>Remaining mortgage servicing rights not eligible for transition arrangements</t>
  </si>
  <si>
    <t>Remaining deferred tax assets due to temporary differences eligible for transition arrangements</t>
  </si>
  <si>
    <t>Remaining deferred tax assets due to temporary differences not eligible for transition arrangements</t>
  </si>
  <si>
    <t>Total amount eligible for transition arrangements</t>
  </si>
  <si>
    <t>Total amount not eligible for transition arrangements</t>
  </si>
  <si>
    <t>i.1.7.2</t>
  </si>
  <si>
    <t>Collective impairment provision (CIP)</t>
  </si>
  <si>
    <t>Property, plant, and equipment (PP&amp;E)</t>
  </si>
  <si>
    <t>General (disclosed) reserves</t>
  </si>
  <si>
    <t>Total (i.1.1 + i.1.2)</t>
  </si>
  <si>
    <t>Total (i2..1 + i.2.2)</t>
  </si>
  <si>
    <t>Net claims/(liabilities) (i.1.3 - i.2.3)</t>
  </si>
  <si>
    <t>EXPOSURES TO CONNECTED COUNTERPARTIES (INCLUDING OFF-BALANCE SHEET ITEMS) - Consolidated</t>
  </si>
  <si>
    <t>iv.</t>
  </si>
  <si>
    <t>REAL ESTATE EXPOSURES - CONSOLIDATED</t>
  </si>
  <si>
    <t>Out-standing</t>
  </si>
  <si>
    <t>Financing Investments in Real Estate</t>
  </si>
  <si>
    <t>Inside Bahrain: Individuals</t>
  </si>
  <si>
    <t xml:space="preserve">                       Corporates</t>
  </si>
  <si>
    <t>Inside Bahrain:</t>
  </si>
  <si>
    <t>Outside Bahrain:</t>
  </si>
  <si>
    <t>Total Real Estate Financing Exposure</t>
  </si>
  <si>
    <t>iv.6.3</t>
  </si>
  <si>
    <t>iv.6.4</t>
  </si>
  <si>
    <t>iv.7.1</t>
  </si>
  <si>
    <t>iv.7.2</t>
  </si>
  <si>
    <t>iv.8</t>
  </si>
  <si>
    <t>Total Real Estate Investment Exposure</t>
  </si>
  <si>
    <t>iv.9</t>
  </si>
  <si>
    <t>Total Exposures to Real Estate</t>
  </si>
  <si>
    <t>v.3</t>
  </si>
  <si>
    <t>v.4</t>
  </si>
  <si>
    <t>v.4.1</t>
  </si>
  <si>
    <t>v.4.2</t>
  </si>
  <si>
    <t>v.5</t>
  </si>
  <si>
    <t>v.6</t>
  </si>
  <si>
    <t>v.7</t>
  </si>
  <si>
    <t>Mortgage Financing</t>
  </si>
  <si>
    <t>SECTION B:</t>
  </si>
  <si>
    <t>i3.1</t>
  </si>
  <si>
    <t>i3.2</t>
  </si>
  <si>
    <t>i3.3</t>
  </si>
  <si>
    <t>i3.4</t>
  </si>
  <si>
    <t>i3.5</t>
  </si>
  <si>
    <t>i3.6</t>
  </si>
  <si>
    <t>Owen shares held as collateral against exposures to customers</t>
  </si>
  <si>
    <t>Total amount to be deducted from AT1 capital</t>
  </si>
  <si>
    <t>For own AT1 which the group could be contractually obliged to purchase, the total potential purchase cost</t>
  </si>
  <si>
    <t>Total amount to be deducted from T2 capital</t>
  </si>
  <si>
    <t>For own T2 capital which the group could be contractually obliged to purchase, the total potential purchase cost</t>
  </si>
  <si>
    <t>Reciprocal cross holdings in the capital of financial entities outside regulatory consolidation</t>
  </si>
  <si>
    <t>Holdings of AT1 capital or similar instruments that are part of a reciprocal cross holding arrangement</t>
  </si>
  <si>
    <t>Holdings of T2 capital or similar instruments that are part of a reciprocal cross holding arrangement</t>
  </si>
  <si>
    <t>For standardized approach portfolios</t>
  </si>
  <si>
    <t>Cap for inclusion of provisions in T2 capital (1.25% of credit risk-weighted assets)</t>
  </si>
  <si>
    <t>Total amount in respect of provisions to be included in T2</t>
  </si>
  <si>
    <t>Cash flow hedge reserve</t>
  </si>
  <si>
    <t>Total positive or negative value of the cash flow hedge reserve as stated on the balance sheet</t>
  </si>
  <si>
    <t>Hedged amount of projected cash flows that are not recognized on the balance sheet</t>
  </si>
  <si>
    <t xml:space="preserve">Hedged amount of projected cash flows on assets recognized on-balance sheet but are not fair valued on the balance sheet </t>
  </si>
  <si>
    <t>Hedged amount of projected cash flows on liabilities that are recognized on-balance sheet but are not fair valued on balance sheet</t>
  </si>
  <si>
    <t>i.7.5</t>
  </si>
  <si>
    <t>other items</t>
  </si>
  <si>
    <t>i.7.6</t>
  </si>
  <si>
    <t>Amount to be deducted from (or added to if negative) Common Equity Tier 1 capital</t>
  </si>
  <si>
    <t>i.8.2</t>
  </si>
  <si>
    <t>Amount by which above deduction from CET1 can be reduced by demonstrating unrestricted access to assets in the relevant funds</t>
  </si>
  <si>
    <t>i.8.3</t>
  </si>
  <si>
    <t>i.8.4</t>
  </si>
  <si>
    <t>Securitization gain on sale (expected future margin income)</t>
  </si>
  <si>
    <t>i.9.1</t>
  </si>
  <si>
    <t>i.10.4.5</t>
  </si>
  <si>
    <t>i.10.6.1</t>
  </si>
  <si>
    <t>i.10.6.2</t>
  </si>
  <si>
    <t>i.10.6.3</t>
  </si>
  <si>
    <t>i.11.1.1</t>
  </si>
  <si>
    <t>i.11.1.2</t>
  </si>
  <si>
    <t>i.11.1.3</t>
  </si>
  <si>
    <t>i.11.2.1</t>
  </si>
  <si>
    <t>i.11.2.2</t>
  </si>
  <si>
    <t>i.11.2.3</t>
  </si>
  <si>
    <t>i.11.3.1</t>
  </si>
  <si>
    <t>i.11.3.2</t>
  </si>
  <si>
    <t>i.11.3.3</t>
  </si>
  <si>
    <t>i.11.4.1</t>
  </si>
  <si>
    <t>i.11.4.2</t>
  </si>
  <si>
    <t>i.11.4.3</t>
  </si>
  <si>
    <t>i.11.4.4</t>
  </si>
  <si>
    <t>i.11.5.1</t>
  </si>
  <si>
    <t>i.11.5.2</t>
  </si>
  <si>
    <t>i.11.5.3</t>
  </si>
  <si>
    <t>i.12.6</t>
  </si>
  <si>
    <t>i.13.1</t>
  </si>
  <si>
    <t>i.13.2</t>
  </si>
  <si>
    <t>i.13.3</t>
  </si>
  <si>
    <t>i.13.4</t>
  </si>
  <si>
    <t>i.13.5</t>
  </si>
  <si>
    <t>i.14</t>
  </si>
  <si>
    <t>i.14.1.1</t>
  </si>
  <si>
    <t>i.14.1.2</t>
  </si>
  <si>
    <t>i.14.2.1</t>
  </si>
  <si>
    <t>i.14.2.2</t>
  </si>
  <si>
    <t>i.14.3.1</t>
  </si>
  <si>
    <t>i.14.3.2</t>
  </si>
  <si>
    <t>i.14.4.1</t>
  </si>
  <si>
    <t>i.14.4.2</t>
  </si>
  <si>
    <t>i.14.5.1</t>
  </si>
  <si>
    <t>CET1d * 15%</t>
  </si>
  <si>
    <t>i.14.5.2</t>
  </si>
  <si>
    <t>i.14.6</t>
  </si>
  <si>
    <t>i.14.7</t>
  </si>
  <si>
    <t>i.14.8</t>
  </si>
  <si>
    <t>i.14.9</t>
  </si>
  <si>
    <t>i.14.10</t>
  </si>
  <si>
    <t>i.1.7.6</t>
  </si>
  <si>
    <t>Reciprocal cross holdings in common stock</t>
  </si>
  <si>
    <t xml:space="preserve">Cash flow hedge reserve </t>
  </si>
  <si>
    <t>Less: Investment in financial entities where ownership is &lt; 10% of issued common share capital  (amount above 10% CET1a)</t>
  </si>
  <si>
    <t>Aggregated amount of  exceeding the 15% of CET1d</t>
  </si>
  <si>
    <t>i.1.30</t>
  </si>
  <si>
    <t>i.1.31</t>
  </si>
  <si>
    <t>Minority Interest</t>
  </si>
  <si>
    <t>Lower % of Minimum T2 as of risk-weighted assets</t>
  </si>
  <si>
    <t>gains and losses resulting from converting foreign currency of foreign branches to the head office currency</t>
  </si>
  <si>
    <t>Total Common Equity Tier 1 capital after the regulatory adjustments above (CET1)</t>
  </si>
  <si>
    <t>General financing loss provisions</t>
  </si>
  <si>
    <t>General Financing loss provisions</t>
  </si>
  <si>
    <t>2.14</t>
  </si>
  <si>
    <t>Other  income</t>
  </si>
  <si>
    <t>Investment risk reserve ( 30% only)</t>
  </si>
  <si>
    <t>Profit equalization reserve (30% only)</t>
  </si>
  <si>
    <t>Income from Bank's Own Funds</t>
  </si>
  <si>
    <t>Income from Jointly Financed Acc.</t>
  </si>
  <si>
    <t>Income from Financing contracts</t>
  </si>
  <si>
    <t>Less: Profit paid to bank and non-bank</t>
  </si>
  <si>
    <t xml:space="preserve">Held-to-maturity </t>
  </si>
  <si>
    <t>Total Assets (3.11 + 3.12)</t>
  </si>
  <si>
    <t>Held-to-maturity</t>
  </si>
  <si>
    <t>Available-for-sale investments</t>
  </si>
  <si>
    <t>Total Assets - Financed by URIA (1.1 to 1.8 inclusive)</t>
  </si>
  <si>
    <t>Total Assets - Financed by RIA (2.1 to 2.8 inclusive)</t>
  </si>
  <si>
    <r>
      <t xml:space="preserve">Total Assets - Financed by URIA </t>
    </r>
    <r>
      <rPr>
        <sz val="8"/>
        <rFont val="Arial"/>
        <family val="2"/>
      </rPr>
      <t>(from Sec A BS - URIA &amp; RIA line item 1.9)</t>
    </r>
  </si>
  <si>
    <t>Income from Bank's Own Funds &amp; Jointly Financed Acc. (1.1 to 1.13 inclusive)</t>
  </si>
  <si>
    <t>against financing facilities</t>
  </si>
  <si>
    <t>Total Operating Expenses (2.1 to 2.4 inclusive)</t>
  </si>
  <si>
    <t>Income/(loss) attributable to minority interest</t>
  </si>
  <si>
    <t>Fees on restricted investment accounts</t>
  </si>
  <si>
    <t>Provisions on Bank's own funds and URIA</t>
  </si>
  <si>
    <t>List of subsidiaries to be consolidated/Aggregated for reporting purposes :</t>
  </si>
  <si>
    <t>Please (√) if Consolidated</t>
  </si>
  <si>
    <t>Please (√) if Aggregated</t>
  </si>
  <si>
    <t>Held for Trading</t>
  </si>
  <si>
    <t>Income from Securities</t>
  </si>
  <si>
    <t>Net Income from Jointly Financed Accounts and Mudarib Fees (1.14 - 1.15 + 1.16)</t>
  </si>
  <si>
    <t>Share of profit/(loss) from unconsolidated subsidiaries and associated companies</t>
  </si>
  <si>
    <r>
      <t>Total provisions charge (2.4.a + 2.4.b + 2.4.c)</t>
    </r>
    <r>
      <rPr>
        <vertAlign val="superscript"/>
        <sz val="8"/>
        <rFont val="Arial"/>
        <family val="2"/>
      </rPr>
      <t>1</t>
    </r>
  </si>
  <si>
    <t>2.4.a</t>
  </si>
  <si>
    <t>2.4.b</t>
  </si>
  <si>
    <t>2.4.c</t>
  </si>
  <si>
    <t>against other assets contingent liabilities and commitments</t>
  </si>
  <si>
    <t>Net Operating Profit (Loss) (1.20 - 2.5)</t>
  </si>
  <si>
    <t>Net Profit/(Loss) for the Group (2.6 - 2.7 - 2.8)</t>
  </si>
  <si>
    <t>Net Profit/(Loss) attributable to the shareholders of the Bank (2.9 - 2.10)</t>
  </si>
  <si>
    <t xml:space="preserve">Indirect investments in own shares, net of short positions </t>
  </si>
  <si>
    <t>Direct investments in own AT1 capital, net of any short positions if the short positions involve no counterparty risk</t>
  </si>
  <si>
    <t xml:space="preserve">Indirect investments in own AT1, net of short positions </t>
  </si>
  <si>
    <t>Direct investments in own T2 capital, net of any short positions if the short positions involve no counterparty risk</t>
  </si>
  <si>
    <t xml:space="preserve">Indirect investments in own T2, net of short positions </t>
  </si>
  <si>
    <t xml:space="preserve">Holdings of CET1 capital net of short positions </t>
  </si>
  <si>
    <t xml:space="preserve">Holdings of AT1 capital net of short positions </t>
  </si>
  <si>
    <t xml:space="preserve">Holdings of T2 capital net of short positions </t>
  </si>
  <si>
    <t>Holdings of common stock net of short positions</t>
  </si>
  <si>
    <t>Holdings of T2 capital net of short positions</t>
  </si>
  <si>
    <t xml:space="preserve">Total Risk Weighted Exposures </t>
  </si>
  <si>
    <t>Total Adjusted Risk Weighted Exposures</t>
  </si>
  <si>
    <t>Impaired Facilities</t>
  </si>
  <si>
    <t>Placements with banks and similar financial institutions</t>
  </si>
  <si>
    <t xml:space="preserve">Held for Trading </t>
  </si>
  <si>
    <t>Total Operating Income (1.14a + 1.17 + 1.18 + 1.19)</t>
  </si>
  <si>
    <t>(a)</t>
  </si>
  <si>
    <t>(b)</t>
  </si>
  <si>
    <t>gains and losses on derivatives held as cash flow hedges</t>
  </si>
  <si>
    <t>Balance at reporting date (i.1-  i.2 - i.3 + i.4)</t>
  </si>
  <si>
    <t>SECTION D1:</t>
  </si>
  <si>
    <t>LIQUIDITY - CONSOLIDATED AND BAHRAIN OPERATIONS ONLY</t>
  </si>
  <si>
    <t>Bahrain Operations Only</t>
  </si>
  <si>
    <t>LIQUID ASSETS (i.1 to i.3 inclusive)</t>
  </si>
  <si>
    <t>Cash and balances at Central Banks</t>
  </si>
  <si>
    <t>Marketable securities (provided they are not pledged)</t>
  </si>
  <si>
    <t>Placements maturing within one month</t>
  </si>
  <si>
    <t>QUALIFYING LIABILITIES (ii.1 to ii.3 inclusive)</t>
  </si>
  <si>
    <t>Deposits from non-banks</t>
  </si>
  <si>
    <t>Deposits from banks</t>
  </si>
  <si>
    <t>Term borrowings</t>
  </si>
  <si>
    <t>It does not include the 5% cash reserve maintained with the Central Bank.</t>
  </si>
  <si>
    <t>Marketable securities should include those securities that can be readily sold/liquidated.  The amount should be reported at current market value.</t>
  </si>
  <si>
    <t>Outstanding balance maturating in less than two years.</t>
  </si>
  <si>
    <t>Including subsidiaries and overseas branches.</t>
  </si>
  <si>
    <t>Bahrain operations only excluding overseas branches.</t>
  </si>
  <si>
    <t>Cash items (1.1 + 1.2 + 1.3 + 1.4 + 1.5)</t>
  </si>
  <si>
    <t>Total Claims on Sovereigns (2.1 + 2.2 + 2.3 + 2.4)</t>
  </si>
  <si>
    <t xml:space="preserve">Amount </t>
  </si>
  <si>
    <t>RIA LARGEST ACCOUNT HOLDERS*</t>
  </si>
  <si>
    <t>-  CA-5.5 for details on net open position in foreign exchange</t>
  </si>
  <si>
    <t>-  CA-5.3 for details on net open position in equities</t>
  </si>
  <si>
    <t>-  CA-5.6 for details on net open position in commodities</t>
  </si>
  <si>
    <t>automatic cells.</t>
  </si>
  <si>
    <t>Statutory reserves</t>
  </si>
  <si>
    <t>CAPITAL COMPONENTS - Solo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</si>
</sst>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_(* #,##0_);_(* \(#,##0\);_(* &quot;-&quot;_);_(@_)"/>
    <numFmt numFmtId="165" formatCode="_(* #,##0.00_);_(* \(#,##0.00\);_(* &quot;-&quot;??_);_(@_)"/>
    <numFmt numFmtId="166" formatCode="_-* #,##0.00_-;_-* #,##0.00\-;_-* &quot;-&quot;??_-;_-@_-"/>
    <numFmt numFmtId="167" formatCode="_(* #,##0_);_(* \(#,##0\);_(* &quot;-&quot;??_);_(@_)"/>
    <numFmt numFmtId="168" formatCode="_-* #,##0_-;_-* #,##0\-;_-* &quot;-&quot;??_-;_-@_-"/>
    <numFmt numFmtId="169" formatCode="0.0"/>
    <numFmt numFmtId="170" formatCode="_-* #,##0.0_-;_-* #,##0.0\-;_-* &quot;-&quot;??_-;_-@_-"/>
    <numFmt numFmtId="171" formatCode="0.00000"/>
    <numFmt numFmtId="172" formatCode="0.0000"/>
    <numFmt numFmtId="173" formatCode="0.0000%"/>
    <numFmt numFmtId="174" formatCode="yyyy\-mm\-dd;@"/>
    <numFmt numFmtId="175" formatCode="[&gt;0]General"/>
    <numFmt numFmtId="176" formatCode="&quot;Yes&quot;;[Red]&quot;No&quot;"/>
    <numFmt numFmtId="177" formatCode="_([$€-2]* #,##0.00_);_([$€-2]* \(#,##0.00\);_([$€-2]* &quot;-&quot;??_)"/>
    <numFmt numFmtId="178" formatCode="0.0%"/>
    <numFmt numFmtId="179" formatCode="_(* #,##0.00_);_(* \(#,##0.00\);_(* &quot;-&quot;_);_(@_)"/>
    <numFmt numFmtId="180" formatCode="#,##0.0_);\(#,##0.0\)"/>
    <numFmt numFmtId="181" formatCode="0_);[Red]\(0\);"/>
  </numFmts>
  <fonts count="57" x14ac:knownFonts="1">
    <font>
      <sz val="10"/>
      <name val="Arial"/>
      <charset val="178"/>
    </font>
    <font>
      <sz val="10"/>
      <name val="Arial"/>
      <family val="2"/>
    </font>
    <font>
      <sz val="10"/>
      <color indexed="10"/>
      <name val="Arial"/>
      <family val="2"/>
    </font>
    <font>
      <sz val="10"/>
      <name val="Arial"/>
      <family val="2"/>
    </font>
    <font>
      <sz val="10"/>
      <name val="Arial"/>
      <family val="2"/>
    </font>
    <font>
      <b/>
      <sz val="20"/>
      <name val="Arial"/>
      <family val="2"/>
    </font>
    <font>
      <b/>
      <sz val="12"/>
      <name val="Arial"/>
      <family val="2"/>
    </font>
    <font>
      <sz val="8"/>
      <name val="Arial"/>
      <family val="2"/>
    </font>
    <font>
      <b/>
      <sz val="10"/>
      <name val="Arial"/>
      <family val="2"/>
    </font>
    <font>
      <b/>
      <sz val="10"/>
      <color indexed="9"/>
      <name val="Arial"/>
      <family val="2"/>
    </font>
    <font>
      <sz val="14"/>
      <name val="Arial Black"/>
      <family val="2"/>
    </font>
    <font>
      <sz val="8"/>
      <name val="Arial"/>
      <family val="2"/>
    </font>
    <font>
      <sz val="20"/>
      <name val="Arial Black"/>
      <family val="2"/>
    </font>
    <font>
      <sz val="20"/>
      <name val="Arial"/>
      <family val="2"/>
    </font>
    <font>
      <sz val="8"/>
      <name val="Arial"/>
      <family val="2"/>
    </font>
    <font>
      <b/>
      <sz val="8"/>
      <name val="Arial"/>
      <family val="2"/>
    </font>
    <font>
      <b/>
      <sz val="8"/>
      <color indexed="9"/>
      <name val="Arial"/>
      <family val="2"/>
    </font>
    <font>
      <sz val="8"/>
      <color indexed="9"/>
      <name val="Arial"/>
      <family val="2"/>
    </font>
    <font>
      <b/>
      <sz val="8"/>
      <color indexed="10"/>
      <name val="Arial"/>
      <family val="2"/>
    </font>
    <font>
      <b/>
      <sz val="8"/>
      <color indexed="8"/>
      <name val="Arial"/>
      <family val="2"/>
    </font>
    <font>
      <b/>
      <i/>
      <sz val="8"/>
      <name val="Arial"/>
      <family val="2"/>
    </font>
    <font>
      <b/>
      <sz val="8"/>
      <color indexed="81"/>
      <name val="Tahoma"/>
      <family val="2"/>
    </font>
    <font>
      <i/>
      <sz val="8"/>
      <name val="Arial"/>
      <family val="2"/>
    </font>
    <font>
      <sz val="8"/>
      <name val="Arial Black"/>
      <family val="2"/>
    </font>
    <font>
      <sz val="8"/>
      <color indexed="8"/>
      <name val="Arial"/>
      <family val="2"/>
    </font>
    <font>
      <b/>
      <i/>
      <sz val="10"/>
      <name val="Arial"/>
      <family val="2"/>
    </font>
    <font>
      <i/>
      <sz val="10"/>
      <name val="Arial"/>
      <family val="2"/>
    </font>
    <font>
      <i/>
      <sz val="8"/>
      <color indexed="9"/>
      <name val="Arial"/>
      <family val="2"/>
    </font>
    <font>
      <b/>
      <i/>
      <sz val="8"/>
      <color indexed="9"/>
      <name val="Arial"/>
      <family val="2"/>
    </font>
    <font>
      <b/>
      <sz val="8"/>
      <name val="Arial Black"/>
      <family val="2"/>
    </font>
    <font>
      <u/>
      <sz val="7"/>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vertAlign val="superscript"/>
      <sz val="8"/>
      <name val="Arial"/>
      <family val="2"/>
    </font>
    <font>
      <sz val="11"/>
      <name val="Arial Black"/>
      <family val="2"/>
    </font>
    <font>
      <sz val="11"/>
      <name val="Arial"/>
      <family val="2"/>
    </font>
    <font>
      <b/>
      <sz val="11"/>
      <name val="Arial"/>
      <family val="2"/>
    </font>
    <font>
      <sz val="10"/>
      <color rgb="FFAA322F"/>
      <name val="Arial"/>
      <family val="2"/>
    </font>
    <font>
      <sz val="8"/>
      <color rgb="FFFF0000"/>
      <name val="Arial"/>
      <family val="2"/>
    </font>
    <font>
      <sz val="8"/>
      <color theme="7" tint="-0.249977111117893"/>
      <name val="Arial"/>
      <family val="2"/>
    </font>
    <font>
      <sz val="8"/>
      <color theme="5"/>
      <name val="Arial"/>
      <family val="2"/>
    </font>
    <font>
      <b/>
      <sz val="8"/>
      <color theme="0"/>
      <name val="Arial"/>
      <family val="2"/>
    </font>
    <font>
      <b/>
      <sz val="10"/>
      <color theme="0"/>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45"/>
        <bgColor indexed="64"/>
      </patternFill>
    </fill>
    <fill>
      <patternFill patternType="solid">
        <fgColor indexed="10"/>
        <bgColor indexed="64"/>
      </patternFill>
    </fill>
    <fill>
      <patternFill patternType="solid">
        <fgColor indexed="52"/>
        <bgColor indexed="64"/>
      </patternFill>
    </fill>
    <fill>
      <patternFill patternType="solid">
        <fgColor indexed="23"/>
        <bgColor indexed="64"/>
      </patternFill>
    </fill>
    <fill>
      <patternFill patternType="solid">
        <fgColor indexed="8"/>
        <bgColor indexed="64"/>
      </patternFill>
    </fill>
    <fill>
      <patternFill patternType="solid">
        <fgColor rgb="FFD5D6D2"/>
        <bgColor indexed="64"/>
      </patternFill>
    </fill>
    <fill>
      <patternFill patternType="solid">
        <fgColor rgb="FFEEAF00"/>
        <bgColor indexed="64"/>
      </patternFill>
    </fill>
    <fill>
      <patternFill patternType="solid">
        <fgColor rgb="FFF6E082"/>
        <bgColor indexed="64"/>
      </patternFill>
    </fill>
    <fill>
      <patternFill patternType="solid">
        <fgColor rgb="FFF6E082"/>
        <bgColor indexed="45"/>
      </patternFill>
    </fill>
    <fill>
      <patternFill patternType="solid">
        <fgColor theme="6" tint="0.59996337778862885"/>
        <bgColor indexed="64"/>
      </patternFill>
    </fill>
    <fill>
      <patternFill patternType="solid">
        <fgColor theme="5" tint="0.39994506668294322"/>
        <bgColor indexed="45"/>
      </patternFill>
    </fill>
    <fill>
      <patternFill patternType="solid">
        <fgColor theme="5" tint="0.3999450666829432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30"/>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top/>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hair">
        <color indexed="64"/>
      </bottom>
      <diagonal/>
    </border>
    <border>
      <left/>
      <right/>
      <top style="double">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right style="double">
        <color indexed="64"/>
      </right>
      <top/>
      <bottom style="double">
        <color indexed="64"/>
      </bottom>
      <diagonal/>
    </border>
    <border>
      <left/>
      <right style="hair">
        <color indexed="64"/>
      </right>
      <top/>
      <bottom/>
      <diagonal/>
    </border>
    <border>
      <left/>
      <right/>
      <top style="thin">
        <color indexed="64"/>
      </top>
      <bottom/>
      <diagonal/>
    </border>
    <border>
      <left/>
      <right/>
      <top/>
      <bottom style="thin">
        <color indexed="64"/>
      </bottom>
      <diagonal/>
    </border>
    <border>
      <left/>
      <right/>
      <top style="dashed">
        <color indexed="64"/>
      </top>
      <bottom/>
      <diagonal/>
    </border>
    <border>
      <left/>
      <right/>
      <top style="thin">
        <color indexed="64"/>
      </top>
      <bottom style="thin">
        <color indexed="64"/>
      </bottom>
      <diagonal/>
    </border>
    <border>
      <left style="double">
        <color indexed="64"/>
      </left>
      <right style="double">
        <color indexed="64"/>
      </right>
      <top/>
      <bottom/>
      <diagonal/>
    </border>
    <border>
      <left/>
      <right style="double">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diagonal/>
    </border>
    <border>
      <left style="medium">
        <color indexed="64"/>
      </left>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CBDBC"/>
      </left>
      <right style="thin">
        <color rgb="FFBCBDBC"/>
      </right>
      <top style="thin">
        <color rgb="FFBCBDBC"/>
      </top>
      <bottom style="thin">
        <color rgb="FFBCBDBC"/>
      </bottom>
      <diagonal/>
    </border>
  </borders>
  <cellStyleXfs count="205">
    <xf numFmtId="0" fontId="0" fillId="0" borderId="0"/>
    <xf numFmtId="0" fontId="1" fillId="0" borderId="0">
      <alignment vertical="center"/>
    </xf>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9" borderId="0" applyNumberFormat="0" applyBorder="0" applyAlignment="0" applyProtection="0"/>
    <xf numFmtId="0" fontId="33" fillId="3" borderId="0" applyNumberFormat="0" applyBorder="0" applyAlignment="0" applyProtection="0"/>
    <xf numFmtId="0" fontId="34" fillId="20" borderId="1" applyNumberFormat="0" applyAlignment="0" applyProtection="0"/>
    <xf numFmtId="0" fontId="35" fillId="21" borderId="2" applyNumberFormat="0" applyAlignment="0" applyProtection="0"/>
    <xf numFmtId="3" fontId="2" fillId="22" borderId="3" applyFont="0" applyFill="0" applyProtection="0">
      <alignment horizontal="right"/>
    </xf>
    <xf numFmtId="3" fontId="51" fillId="22" borderId="3" applyFill="0" applyProtection="0">
      <alignment horizontal="right" vertical="center"/>
    </xf>
    <xf numFmtId="0" fontId="1" fillId="22" borderId="3">
      <alignment horizontal="center" vertical="center"/>
    </xf>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3"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77" fontId="3" fillId="0" borderId="0" applyFont="0" applyFill="0" applyBorder="0" applyAlignment="0" applyProtection="0"/>
    <xf numFmtId="177" fontId="1" fillId="0" borderId="0" applyFont="0" applyFill="0" applyBorder="0" applyAlignment="0" applyProtection="0"/>
    <xf numFmtId="0" fontId="36" fillId="0" borderId="0" applyNumberFormat="0" applyFill="0" applyBorder="0" applyAlignment="0" applyProtection="0"/>
    <xf numFmtId="0" fontId="37" fillId="4" borderId="0" applyNumberFormat="0" applyBorder="0" applyAlignment="0" applyProtection="0"/>
    <xf numFmtId="0" fontId="4" fillId="23" borderId="3" applyNumberFormat="0" applyFont="0" applyBorder="0" applyAlignment="0" applyProtection="0">
      <alignment horizontal="center"/>
    </xf>
    <xf numFmtId="0" fontId="1" fillId="39" borderId="3" applyNumberFormat="0" applyFont="0" applyBorder="0">
      <alignment horizontal="center" vertical="center"/>
    </xf>
    <xf numFmtId="0" fontId="1" fillId="23" borderId="3" applyNumberFormat="0" applyFont="0" applyBorder="0" applyAlignment="0" applyProtection="0">
      <alignment horizontal="center"/>
    </xf>
    <xf numFmtId="0" fontId="5" fillId="22" borderId="4" applyNumberFormat="0" applyFill="0" applyBorder="0" applyAlignment="0" applyProtection="0">
      <alignment horizontal="left"/>
    </xf>
    <xf numFmtId="0" fontId="5" fillId="22" borderId="4" applyNumberFormat="0" applyFill="0" applyBorder="0" applyAlignment="0" applyProtection="0">
      <alignment horizontal="left"/>
    </xf>
    <xf numFmtId="0" fontId="6" fillId="0" borderId="0" applyNumberFormat="0" applyFill="0" applyBorder="0" applyAlignment="0" applyProtection="0"/>
    <xf numFmtId="0" fontId="6" fillId="0" borderId="0" applyNumberFormat="0" applyFill="0" applyBorder="0" applyAlignment="0" applyProtection="0"/>
    <xf numFmtId="0" fontId="38" fillId="0" borderId="5" applyNumberFormat="0" applyFill="0" applyAlignment="0" applyProtection="0"/>
    <xf numFmtId="0" fontId="38" fillId="0" borderId="0" applyNumberFormat="0" applyFill="0" applyBorder="0" applyAlignment="0" applyProtection="0"/>
    <xf numFmtId="0" fontId="8" fillId="22" borderId="6" applyFont="0" applyBorder="0">
      <alignment horizontal="center" wrapText="1"/>
    </xf>
    <xf numFmtId="3" fontId="4" fillId="24" borderId="3" applyFont="0" applyProtection="0">
      <alignment horizontal="right"/>
    </xf>
    <xf numFmtId="3" fontId="1" fillId="40" borderId="89" applyFont="0" applyProtection="0">
      <alignment horizontal="right" vertical="center"/>
    </xf>
    <xf numFmtId="3" fontId="1" fillId="24" borderId="3" applyFont="0" applyProtection="0">
      <alignment horizontal="right"/>
    </xf>
    <xf numFmtId="10" fontId="4" fillId="24" borderId="3" applyFont="0" applyProtection="0">
      <alignment horizontal="right"/>
    </xf>
    <xf numFmtId="10" fontId="1" fillId="40" borderId="89" applyFont="0" applyProtection="0">
      <alignment horizontal="right" vertical="center"/>
    </xf>
    <xf numFmtId="10" fontId="1" fillId="24" borderId="3" applyFont="0" applyProtection="0">
      <alignment horizontal="right"/>
    </xf>
    <xf numFmtId="9" fontId="4" fillId="24" borderId="3" applyFont="0" applyProtection="0">
      <alignment horizontal="right"/>
    </xf>
    <xf numFmtId="9" fontId="1" fillId="24" borderId="3" applyFont="0" applyProtection="0">
      <alignment horizontal="right"/>
    </xf>
    <xf numFmtId="0" fontId="4" fillId="24" borderId="6" applyNumberFormat="0" applyFont="0" applyBorder="0" applyAlignment="0" applyProtection="0">
      <alignment horizontal="left"/>
    </xf>
    <xf numFmtId="0" fontId="1" fillId="40" borderId="89" applyNumberFormat="0" applyFont="0" applyProtection="0">
      <alignment horizontal="left" vertical="center"/>
    </xf>
    <xf numFmtId="0" fontId="1" fillId="24" borderId="6" applyNumberFormat="0" applyFont="0" applyBorder="0" applyAlignment="0" applyProtection="0">
      <alignment horizontal="left"/>
    </xf>
    <xf numFmtId="0" fontId="30" fillId="0" borderId="0" applyNumberFormat="0" applyFill="0" applyBorder="0" applyAlignment="0" applyProtection="0">
      <alignment vertical="top"/>
      <protection locked="0"/>
    </xf>
    <xf numFmtId="0" fontId="39" fillId="7" borderId="1" applyNumberFormat="0" applyAlignment="0" applyProtection="0"/>
    <xf numFmtId="174" fontId="4" fillId="25" borderId="3" applyFont="0" applyAlignment="0">
      <protection locked="0"/>
    </xf>
    <xf numFmtId="174" fontId="1" fillId="25" borderId="3" applyFont="0">
      <alignment vertical="center"/>
      <protection locked="0"/>
    </xf>
    <xf numFmtId="174" fontId="1" fillId="41" borderId="89" applyFont="0">
      <alignment vertical="center"/>
      <protection locked="0"/>
    </xf>
    <xf numFmtId="174" fontId="1" fillId="25" borderId="3" applyFont="0" applyAlignment="0">
      <protection locked="0"/>
    </xf>
    <xf numFmtId="3" fontId="4" fillId="25" borderId="3" applyFont="0">
      <alignment horizontal="right"/>
      <protection locked="0"/>
    </xf>
    <xf numFmtId="3" fontId="1" fillId="25" borderId="3" applyFont="0">
      <alignment horizontal="right" vertical="center"/>
      <protection locked="0"/>
    </xf>
    <xf numFmtId="3" fontId="1" fillId="41" borderId="89" applyFont="0">
      <alignment horizontal="right" vertical="center"/>
      <protection locked="0"/>
    </xf>
    <xf numFmtId="3" fontId="1" fillId="25" borderId="3" applyFont="0">
      <alignment horizontal="right"/>
      <protection locked="0"/>
    </xf>
    <xf numFmtId="169" fontId="4" fillId="25" borderId="3" applyFont="0">
      <alignment horizontal="right"/>
      <protection locked="0"/>
    </xf>
    <xf numFmtId="169" fontId="1" fillId="25" borderId="3" applyFont="0">
      <alignment horizontal="right"/>
      <protection locked="0"/>
    </xf>
    <xf numFmtId="172" fontId="1" fillId="42" borderId="89" applyFont="0">
      <alignment vertical="center"/>
      <protection locked="0"/>
    </xf>
    <xf numFmtId="10" fontId="4" fillId="25" borderId="3" applyFont="0">
      <alignment horizontal="right"/>
      <protection locked="0"/>
    </xf>
    <xf numFmtId="10" fontId="1" fillId="25" borderId="3" applyFont="0">
      <alignment horizontal="right"/>
      <protection locked="0"/>
    </xf>
    <xf numFmtId="9" fontId="4" fillId="25" borderId="8" applyFont="0">
      <alignment horizontal="right"/>
      <protection locked="0"/>
    </xf>
    <xf numFmtId="9" fontId="1" fillId="25" borderId="8" applyFont="0">
      <alignment horizontal="right"/>
      <protection locked="0"/>
    </xf>
    <xf numFmtId="173" fontId="1" fillId="41" borderId="89" applyFont="0">
      <alignment horizontal="right" vertical="center"/>
      <protection locked="0"/>
    </xf>
    <xf numFmtId="178" fontId="1" fillId="41" borderId="89" applyFont="0">
      <alignment horizontal="right" vertical="center"/>
      <protection locked="0"/>
    </xf>
    <xf numFmtId="0" fontId="4" fillId="25" borderId="3" applyFont="0">
      <alignment horizontal="center" wrapText="1"/>
      <protection locked="0"/>
    </xf>
    <xf numFmtId="0" fontId="1" fillId="41" borderId="89" applyFont="0">
      <alignment horizontal="center" vertical="center" wrapText="1"/>
      <protection locked="0"/>
    </xf>
    <xf numFmtId="0" fontId="1" fillId="25" borderId="3" applyFont="0">
      <alignment horizontal="center" wrapText="1"/>
      <protection locked="0"/>
    </xf>
    <xf numFmtId="49" fontId="4" fillId="25" borderId="3" applyFont="0" applyAlignment="0">
      <protection locked="0"/>
    </xf>
    <xf numFmtId="49" fontId="1" fillId="25" borderId="3" applyFont="0">
      <alignment vertical="center"/>
      <protection locked="0"/>
    </xf>
    <xf numFmtId="49" fontId="1" fillId="41" borderId="89" applyFont="0">
      <alignment vertical="center"/>
      <protection locked="0"/>
    </xf>
    <xf numFmtId="49" fontId="1" fillId="25" borderId="3" applyFont="0" applyAlignment="0">
      <protection locked="0"/>
    </xf>
    <xf numFmtId="0" fontId="40" fillId="0" borderId="9" applyNumberFormat="0" applyFill="0" applyAlignment="0" applyProtection="0"/>
    <xf numFmtId="0" fontId="41" fillId="27" borderId="0" applyNumberFormat="0" applyBorder="0" applyAlignment="0" applyProtection="0"/>
    <xf numFmtId="0" fontId="1" fillId="0" borderId="0">
      <alignment vertical="center"/>
    </xf>
    <xf numFmtId="0" fontId="1" fillId="0" borderId="0"/>
    <xf numFmtId="0" fontId="46" fillId="0" borderId="0"/>
    <xf numFmtId="0" fontId="3" fillId="0" borderId="0"/>
    <xf numFmtId="0" fontId="1" fillId="0" borderId="0"/>
    <xf numFmtId="0" fontId="1" fillId="0" borderId="0"/>
    <xf numFmtId="0" fontId="3" fillId="0" borderId="0"/>
    <xf numFmtId="0" fontId="4"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1" fillId="0" borderId="0"/>
    <xf numFmtId="0" fontId="1" fillId="28" borderId="7" applyNumberFormat="0" applyFont="0" applyAlignment="0" applyProtection="0"/>
    <xf numFmtId="3" fontId="4" fillId="29" borderId="3">
      <alignment horizontal="right"/>
      <protection locked="0"/>
    </xf>
    <xf numFmtId="3" fontId="1" fillId="43" borderId="89" applyFont="0">
      <alignment horizontal="right" vertical="center"/>
      <protection locked="0"/>
    </xf>
    <xf numFmtId="3" fontId="1" fillId="29" borderId="3">
      <alignment horizontal="right"/>
      <protection locked="0"/>
    </xf>
    <xf numFmtId="169" fontId="4" fillId="29" borderId="3">
      <alignment horizontal="right"/>
      <protection locked="0"/>
    </xf>
    <xf numFmtId="169" fontId="1" fillId="29" borderId="3">
      <alignment horizontal="right"/>
      <protection locked="0"/>
    </xf>
    <xf numFmtId="10" fontId="4" fillId="29" borderId="3" applyFont="0">
      <alignment horizontal="right"/>
      <protection locked="0"/>
    </xf>
    <xf numFmtId="10" fontId="1" fillId="29" borderId="3" applyFont="0">
      <alignment horizontal="right"/>
      <protection locked="0"/>
    </xf>
    <xf numFmtId="9" fontId="4" fillId="29" borderId="3">
      <alignment horizontal="right"/>
      <protection locked="0"/>
    </xf>
    <xf numFmtId="9" fontId="1" fillId="29" borderId="3">
      <alignment horizontal="right"/>
      <protection locked="0"/>
    </xf>
    <xf numFmtId="173" fontId="1" fillId="43" borderId="89" applyFont="0">
      <alignment horizontal="right" vertical="center"/>
      <protection locked="0"/>
    </xf>
    <xf numFmtId="178" fontId="1" fillId="43" borderId="89" applyFont="0">
      <alignment horizontal="right" vertical="center"/>
      <protection locked="0"/>
    </xf>
    <xf numFmtId="0" fontId="4" fillId="29" borderId="3">
      <alignment horizontal="center" wrapText="1"/>
    </xf>
    <xf numFmtId="0" fontId="1" fillId="29" borderId="3">
      <alignment horizontal="center" wrapText="1"/>
    </xf>
    <xf numFmtId="0" fontId="4" fillId="29" borderId="3" applyNumberFormat="0" applyFont="0">
      <alignment horizontal="center" wrapText="1"/>
      <protection locked="0"/>
    </xf>
    <xf numFmtId="0" fontId="1" fillId="29" borderId="3" applyNumberFormat="0" applyFont="0">
      <alignment horizontal="center" wrapText="1"/>
      <protection locked="0"/>
    </xf>
    <xf numFmtId="0" fontId="42" fillId="20" borderId="10" applyNumberFormat="0" applyAlignment="0" applyProtection="0"/>
    <xf numFmtId="9" fontId="1" fillId="0" borderId="0" applyFont="0" applyFill="0" applyBorder="0" applyAlignment="0" applyProtection="0"/>
    <xf numFmtId="3" fontId="1" fillId="30" borderId="3" applyFont="0">
      <alignment horizontal="right" vertical="center"/>
      <protection locked="0"/>
    </xf>
    <xf numFmtId="176" fontId="4" fillId="22" borderId="3">
      <alignment horizontal="center"/>
    </xf>
    <xf numFmtId="176" fontId="1" fillId="22" borderId="3" applyFont="0">
      <alignment horizontal="center" vertical="center"/>
    </xf>
    <xf numFmtId="176" fontId="1" fillId="22" borderId="3">
      <alignment horizontal="center"/>
    </xf>
    <xf numFmtId="3" fontId="4" fillId="22" borderId="3" applyFont="0">
      <alignment horizontal="right"/>
    </xf>
    <xf numFmtId="3" fontId="1" fillId="22" borderId="3" applyFont="0">
      <alignment horizontal="right" vertical="center"/>
    </xf>
    <xf numFmtId="3" fontId="1" fillId="22" borderId="3" applyFont="0">
      <alignment horizontal="right"/>
    </xf>
    <xf numFmtId="171" fontId="4" fillId="22" borderId="3" applyFont="0">
      <alignment horizontal="right"/>
    </xf>
    <xf numFmtId="171" fontId="1" fillId="22" borderId="3" applyFont="0">
      <alignment horizontal="right"/>
    </xf>
    <xf numFmtId="169" fontId="4" fillId="22" borderId="3" applyFont="0">
      <alignment horizontal="right"/>
    </xf>
    <xf numFmtId="169" fontId="1" fillId="22" borderId="3" applyFont="0">
      <alignment horizontal="right"/>
    </xf>
    <xf numFmtId="10" fontId="4" fillId="22" borderId="3" applyFont="0">
      <alignment horizontal="right"/>
    </xf>
    <xf numFmtId="10" fontId="1" fillId="22" borderId="3" applyFont="0">
      <alignment horizontal="right"/>
    </xf>
    <xf numFmtId="9" fontId="4" fillId="22" borderId="3" applyFont="0">
      <alignment horizontal="right"/>
    </xf>
    <xf numFmtId="9" fontId="1" fillId="22" borderId="3" applyFont="0">
      <alignment horizontal="right"/>
    </xf>
    <xf numFmtId="175" fontId="4" fillId="22" borderId="3" applyFont="0">
      <alignment horizontal="center" wrapText="1"/>
    </xf>
    <xf numFmtId="175" fontId="1" fillId="22" borderId="3" applyFont="0">
      <alignment horizontal="center" wrapText="1"/>
    </xf>
    <xf numFmtId="174" fontId="1" fillId="31" borderId="3" applyFont="0">
      <alignment vertical="center"/>
    </xf>
    <xf numFmtId="1" fontId="4" fillId="31" borderId="3" applyFont="0">
      <alignment horizontal="right"/>
    </xf>
    <xf numFmtId="1" fontId="1" fillId="31" borderId="3" applyFont="0">
      <alignment horizontal="right"/>
    </xf>
    <xf numFmtId="172" fontId="4" fillId="31" borderId="3" applyFont="0"/>
    <xf numFmtId="172" fontId="1" fillId="31" borderId="3" applyFont="0"/>
    <xf numFmtId="9" fontId="4" fillId="31" borderId="3" applyFont="0">
      <alignment horizontal="right"/>
    </xf>
    <xf numFmtId="9" fontId="1" fillId="31" borderId="3" applyFont="0">
      <alignment horizontal="right"/>
    </xf>
    <xf numFmtId="173" fontId="4" fillId="31" borderId="3" applyFont="0">
      <alignment horizontal="right"/>
    </xf>
    <xf numFmtId="173" fontId="1" fillId="31" borderId="3" applyFont="0">
      <alignment horizontal="right"/>
    </xf>
    <xf numFmtId="10" fontId="4" fillId="31" borderId="3" applyFont="0">
      <alignment horizontal="right"/>
    </xf>
    <xf numFmtId="10" fontId="1" fillId="31" borderId="3" applyFont="0">
      <alignment horizontal="right"/>
    </xf>
    <xf numFmtId="0" fontId="4" fillId="31" borderId="3" applyFont="0">
      <alignment horizontal="center" wrapText="1"/>
    </xf>
    <xf numFmtId="0" fontId="1" fillId="31" borderId="3" applyFont="0">
      <alignment horizontal="center" wrapText="1"/>
    </xf>
    <xf numFmtId="49" fontId="4" fillId="31" borderId="3" applyFont="0"/>
    <xf numFmtId="49" fontId="1" fillId="31" borderId="3" applyFont="0"/>
    <xf numFmtId="172" fontId="4" fillId="32" borderId="3" applyFont="0"/>
    <xf numFmtId="172" fontId="1" fillId="32" borderId="3" applyFont="0"/>
    <xf numFmtId="9" fontId="4" fillId="32" borderId="3" applyFont="0">
      <alignment horizontal="right"/>
    </xf>
    <xf numFmtId="9" fontId="1" fillId="32" borderId="3" applyFont="0">
      <alignment horizontal="right"/>
    </xf>
    <xf numFmtId="174" fontId="1" fillId="44" borderId="3">
      <alignment vertical="center"/>
    </xf>
    <xf numFmtId="174" fontId="1" fillId="33" borderId="3">
      <alignment vertical="center"/>
    </xf>
    <xf numFmtId="172" fontId="4" fillId="34" borderId="3" applyFont="0">
      <alignment horizontal="right"/>
    </xf>
    <xf numFmtId="172" fontId="1" fillId="34" borderId="3" applyFont="0">
      <alignment horizontal="right"/>
    </xf>
    <xf numFmtId="1" fontId="4" fillId="34" borderId="3" applyFont="0">
      <alignment horizontal="right"/>
    </xf>
    <xf numFmtId="1" fontId="1" fillId="34" borderId="3" applyFont="0">
      <alignment horizontal="right" vertical="center"/>
    </xf>
    <xf numFmtId="1" fontId="1" fillId="45" borderId="3" applyFont="0">
      <alignment horizontal="right" vertical="center"/>
    </xf>
    <xf numFmtId="1" fontId="1" fillId="34" borderId="3" applyFont="0">
      <alignment horizontal="right"/>
    </xf>
    <xf numFmtId="172" fontId="4" fillId="34" borderId="3" applyFont="0"/>
    <xf numFmtId="172" fontId="1" fillId="34" borderId="3" applyFont="0">
      <alignment vertical="center"/>
    </xf>
    <xf numFmtId="172" fontId="1" fillId="45" borderId="3" applyFont="0">
      <alignment vertical="center"/>
    </xf>
    <xf numFmtId="172" fontId="1" fillId="34" borderId="3" applyFont="0"/>
    <xf numFmtId="169" fontId="4" fillId="34" borderId="3" applyFont="0"/>
    <xf numFmtId="169" fontId="1" fillId="34" borderId="3" applyFont="0"/>
    <xf numFmtId="10" fontId="4" fillId="34" borderId="3" applyFont="0">
      <alignment horizontal="right"/>
    </xf>
    <xf numFmtId="10" fontId="1" fillId="34" borderId="3" applyFont="0">
      <alignment horizontal="right"/>
    </xf>
    <xf numFmtId="9" fontId="4" fillId="34" borderId="3" applyFont="0">
      <alignment horizontal="right"/>
    </xf>
    <xf numFmtId="9" fontId="1" fillId="34" borderId="3" applyFont="0">
      <alignment horizontal="right"/>
    </xf>
    <xf numFmtId="173" fontId="4" fillId="34" borderId="3" applyFont="0">
      <alignment horizontal="right"/>
    </xf>
    <xf numFmtId="173" fontId="1" fillId="34" borderId="3" applyFont="0">
      <alignment horizontal="right"/>
    </xf>
    <xf numFmtId="10" fontId="4" fillId="34" borderId="11" applyFont="0">
      <alignment horizontal="right"/>
    </xf>
    <xf numFmtId="10" fontId="1" fillId="45" borderId="11" applyFont="0">
      <alignment horizontal="right" vertical="center"/>
    </xf>
    <xf numFmtId="10" fontId="1" fillId="34" borderId="11" applyFont="0">
      <alignment horizontal="right"/>
    </xf>
    <xf numFmtId="0" fontId="4" fillId="34" borderId="3" applyFont="0">
      <alignment horizontal="center" wrapText="1"/>
      <protection locked="0"/>
    </xf>
    <xf numFmtId="0" fontId="1" fillId="34" borderId="3" applyFont="0">
      <alignment horizontal="center" vertical="center" wrapText="1"/>
    </xf>
    <xf numFmtId="0" fontId="1" fillId="45" borderId="3" applyFont="0">
      <alignment horizontal="center" vertical="center" wrapText="1"/>
    </xf>
    <xf numFmtId="0" fontId="1" fillId="34" borderId="3" applyFont="0">
      <alignment horizontal="center" wrapText="1"/>
      <protection locked="0"/>
    </xf>
    <xf numFmtId="49" fontId="4" fillId="34" borderId="3" applyFont="0"/>
    <xf numFmtId="49" fontId="1" fillId="34" borderId="3" applyFont="0">
      <alignment vertical="center"/>
    </xf>
    <xf numFmtId="49" fontId="1" fillId="45" borderId="3" applyFont="0">
      <alignment vertical="center"/>
    </xf>
    <xf numFmtId="49" fontId="1" fillId="34" borderId="3" applyFont="0"/>
    <xf numFmtId="0" fontId="43" fillId="0" borderId="0" applyNumberFormat="0" applyFill="0" applyBorder="0" applyAlignment="0" applyProtection="0"/>
    <xf numFmtId="0" fontId="44" fillId="0" borderId="12" applyNumberFormat="0" applyFill="0" applyAlignment="0" applyProtection="0"/>
    <xf numFmtId="0" fontId="51" fillId="0" borderId="0" applyNumberFormat="0" applyFill="0" applyBorder="0" applyAlignment="0" applyProtection="0"/>
    <xf numFmtId="0" fontId="45" fillId="0" borderId="0" applyNumberFormat="0" applyFill="0" applyBorder="0" applyAlignment="0" applyProtection="0"/>
  </cellStyleXfs>
  <cellXfs count="1276">
    <xf numFmtId="0" fontId="0" fillId="0" borderId="0" xfId="0"/>
    <xf numFmtId="0" fontId="4" fillId="0" borderId="0" xfId="110" applyFont="1" applyProtection="1"/>
    <xf numFmtId="0" fontId="13" fillId="0" borderId="0" xfId="110" applyFont="1" applyProtection="1"/>
    <xf numFmtId="39" fontId="4" fillId="0" borderId="0" xfId="110" applyNumberFormat="1" applyFont="1" applyBorder="1" applyAlignment="1" applyProtection="1"/>
    <xf numFmtId="0" fontId="12" fillId="0" borderId="0" xfId="110" applyFont="1" applyBorder="1" applyAlignment="1" applyProtection="1">
      <alignment horizontal="center" vertical="center" wrapText="1"/>
    </xf>
    <xf numFmtId="0" fontId="12" fillId="0" borderId="0" xfId="110" applyFont="1" applyBorder="1" applyAlignment="1" applyProtection="1">
      <alignment horizontal="centerContinuous"/>
    </xf>
    <xf numFmtId="0" fontId="1" fillId="0" borderId="0" xfId="110" applyProtection="1"/>
    <xf numFmtId="0" fontId="10" fillId="0" borderId="0" xfId="110" applyFont="1" applyBorder="1" applyAlignment="1" applyProtection="1">
      <alignment horizontal="center"/>
    </xf>
    <xf numFmtId="0" fontId="4" fillId="0" borderId="0" xfId="0" applyFont="1" applyProtection="1"/>
    <xf numFmtId="0" fontId="4" fillId="0" borderId="0" xfId="0" applyFont="1" applyBorder="1" applyProtection="1"/>
    <xf numFmtId="0" fontId="0" fillId="0" borderId="0" xfId="0" applyProtection="1"/>
    <xf numFmtId="0" fontId="8" fillId="0" borderId="13" xfId="0" quotePrefix="1" applyFont="1" applyBorder="1" applyAlignment="1" applyProtection="1">
      <alignment vertical="top"/>
    </xf>
    <xf numFmtId="17" fontId="8" fillId="0" borderId="0" xfId="0" applyNumberFormat="1" applyFont="1" applyBorder="1" applyAlignment="1" applyProtection="1">
      <alignment horizontal="center" vertical="top"/>
    </xf>
    <xf numFmtId="0" fontId="9" fillId="35" borderId="15" xfId="0" applyFont="1" applyFill="1" applyBorder="1" applyAlignment="1" applyProtection="1">
      <alignment horizontal="center" vertical="center"/>
    </xf>
    <xf numFmtId="0" fontId="8" fillId="0" borderId="17" xfId="0" applyFont="1" applyBorder="1" applyAlignment="1" applyProtection="1">
      <alignment vertical="top" wrapText="1"/>
    </xf>
    <xf numFmtId="15" fontId="8" fillId="26" borderId="18" xfId="0" applyNumberFormat="1" applyFont="1" applyFill="1" applyBorder="1" applyAlignment="1" applyProtection="1">
      <alignment horizontal="center" vertical="center" wrapText="1"/>
      <protection locked="0"/>
    </xf>
    <xf numFmtId="0" fontId="8" fillId="0" borderId="13" xfId="0" applyFont="1" applyBorder="1" applyAlignment="1" applyProtection="1">
      <alignment vertical="top" wrapText="1"/>
    </xf>
    <xf numFmtId="0" fontId="8" fillId="0" borderId="0" xfId="0" applyFont="1" applyBorder="1" applyAlignment="1" applyProtection="1">
      <alignment vertical="top" wrapText="1"/>
    </xf>
    <xf numFmtId="0" fontId="8" fillId="0" borderId="19" xfId="0" applyFont="1" applyBorder="1" applyAlignment="1" applyProtection="1">
      <alignment vertical="top" wrapText="1"/>
    </xf>
    <xf numFmtId="0" fontId="8" fillId="0" borderId="13" xfId="0" applyFont="1" applyBorder="1" applyAlignment="1" applyProtection="1">
      <alignment horizontal="center" vertical="top" wrapText="1"/>
    </xf>
    <xf numFmtId="0" fontId="8" fillId="0" borderId="0" xfId="0" applyFont="1" applyBorder="1" applyAlignment="1" applyProtection="1">
      <alignment horizontal="center" vertical="top" wrapText="1"/>
    </xf>
    <xf numFmtId="0" fontId="8" fillId="0" borderId="19" xfId="0" applyFont="1" applyBorder="1" applyAlignment="1" applyProtection="1">
      <alignment horizontal="center" vertical="top" wrapText="1"/>
    </xf>
    <xf numFmtId="0" fontId="8" fillId="0" borderId="20"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20" xfId="0" applyFont="1" applyBorder="1" applyAlignment="1" applyProtection="1">
      <alignment horizontal="left" vertical="center" wrapText="1"/>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13" fillId="0" borderId="0" xfId="110" applyFont="1" applyBorder="1" applyProtection="1"/>
    <xf numFmtId="0" fontId="7" fillId="0" borderId="0" xfId="0" applyFont="1" applyProtection="1"/>
    <xf numFmtId="0" fontId="23" fillId="0" borderId="0" xfId="0" applyFont="1" applyBorder="1" applyAlignment="1" applyProtection="1"/>
    <xf numFmtId="0" fontId="23" fillId="0" borderId="0" xfId="0" applyFont="1" applyBorder="1" applyAlignment="1" applyProtection="1">
      <alignment horizontal="right"/>
    </xf>
    <xf numFmtId="0" fontId="14" fillId="0" borderId="0" xfId="0" applyFont="1" applyProtection="1"/>
    <xf numFmtId="168" fontId="14" fillId="26" borderId="3" xfId="32" applyNumberFormat="1" applyFont="1" applyFill="1" applyBorder="1" applyProtection="1">
      <protection locked="0"/>
    </xf>
    <xf numFmtId="0" fontId="15" fillId="0" borderId="0" xfId="0" quotePrefix="1" applyFont="1" applyProtection="1"/>
    <xf numFmtId="168" fontId="15" fillId="36" borderId="15" xfId="32" applyNumberFormat="1" applyFont="1" applyFill="1" applyBorder="1" applyProtection="1"/>
    <xf numFmtId="39" fontId="7" fillId="0" borderId="0" xfId="0" applyNumberFormat="1" applyFont="1" applyBorder="1" applyProtection="1"/>
    <xf numFmtId="0" fontId="7" fillId="0" borderId="0" xfId="0" applyFont="1" applyFill="1" applyProtection="1"/>
    <xf numFmtId="0" fontId="14" fillId="0" borderId="0" xfId="0" quotePrefix="1" applyFont="1" applyProtection="1"/>
    <xf numFmtId="0" fontId="15" fillId="0" borderId="0" xfId="0" applyFont="1" applyProtection="1"/>
    <xf numFmtId="0" fontId="7" fillId="0" borderId="0" xfId="0" applyFont="1" applyBorder="1" applyProtection="1"/>
    <xf numFmtId="39" fontId="15" fillId="0" borderId="0" xfId="0" applyNumberFormat="1" applyFont="1" applyBorder="1" applyAlignment="1" applyProtection="1">
      <alignment horizontal="left" vertical="top" wrapText="1"/>
    </xf>
    <xf numFmtId="0" fontId="7" fillId="0" borderId="0" xfId="0" quotePrefix="1" applyFont="1" applyFill="1" applyBorder="1" applyProtection="1"/>
    <xf numFmtId="0" fontId="14" fillId="0" borderId="0" xfId="0" applyFont="1" applyFill="1" applyBorder="1" applyProtection="1"/>
    <xf numFmtId="0" fontId="15" fillId="0" borderId="0" xfId="0" applyFont="1" applyFill="1" applyBorder="1" applyProtection="1"/>
    <xf numFmtId="168" fontId="15" fillId="0" borderId="0" xfId="32" applyNumberFormat="1" applyFont="1" applyFill="1" applyBorder="1" applyProtection="1"/>
    <xf numFmtId="39" fontId="14" fillId="0" borderId="0" xfId="0" applyNumberFormat="1" applyFont="1" applyBorder="1" applyProtection="1"/>
    <xf numFmtId="39" fontId="14" fillId="0" borderId="0" xfId="0" applyNumberFormat="1" applyFont="1" applyBorder="1" applyAlignment="1" applyProtection="1"/>
    <xf numFmtId="39" fontId="15" fillId="0" borderId="0" xfId="0" applyNumberFormat="1" applyFont="1" applyBorder="1" applyAlignment="1" applyProtection="1"/>
    <xf numFmtId="39" fontId="14" fillId="0" borderId="0" xfId="0" applyNumberFormat="1" applyFont="1" applyBorder="1" applyAlignment="1" applyProtection="1">
      <alignment horizontal="center"/>
    </xf>
    <xf numFmtId="0" fontId="16" fillId="35" borderId="23" xfId="0" applyFont="1" applyFill="1" applyBorder="1" applyAlignment="1" applyProtection="1">
      <alignment horizontal="center" vertical="center"/>
    </xf>
    <xf numFmtId="0" fontId="16" fillId="35" borderId="24" xfId="0" applyFont="1" applyFill="1" applyBorder="1" applyAlignment="1" applyProtection="1">
      <alignment horizontal="center" vertical="center"/>
    </xf>
    <xf numFmtId="0" fontId="16" fillId="35" borderId="25" xfId="0" applyFont="1" applyFill="1" applyBorder="1" applyAlignment="1" applyProtection="1">
      <alignment horizontal="center" vertical="center"/>
    </xf>
    <xf numFmtId="0" fontId="14" fillId="0" borderId="0" xfId="0" applyFont="1" applyBorder="1" applyProtection="1"/>
    <xf numFmtId="39" fontId="15" fillId="0" borderId="0" xfId="0" applyNumberFormat="1" applyFont="1" applyBorder="1" applyAlignment="1" applyProtection="1">
      <alignment horizontal="left" vertical="top"/>
    </xf>
    <xf numFmtId="39" fontId="15" fillId="26" borderId="15" xfId="0" applyNumberFormat="1" applyFont="1" applyFill="1" applyBorder="1" applyAlignment="1" applyProtection="1">
      <alignment horizontal="left" vertical="top"/>
    </xf>
    <xf numFmtId="39" fontId="15" fillId="36" borderId="15" xfId="0" applyNumberFormat="1" applyFont="1" applyFill="1" applyBorder="1" applyAlignment="1" applyProtection="1">
      <alignment horizontal="left" vertical="top"/>
    </xf>
    <xf numFmtId="0" fontId="14" fillId="0" borderId="0" xfId="0" quotePrefix="1" applyFont="1" applyBorder="1" applyAlignment="1" applyProtection="1">
      <alignment horizontal="center" vertical="top"/>
    </xf>
    <xf numFmtId="0" fontId="14" fillId="0" borderId="0" xfId="0" applyFont="1" applyBorder="1" applyAlignment="1" applyProtection="1">
      <alignment horizontal="justify" vertical="top"/>
    </xf>
    <xf numFmtId="39" fontId="14" fillId="0" borderId="0" xfId="0" applyNumberFormat="1" applyFont="1" applyFill="1" applyBorder="1" applyAlignment="1" applyProtection="1">
      <alignment horizontal="left" vertical="top" wrapText="1"/>
    </xf>
    <xf numFmtId="39" fontId="14" fillId="0" borderId="0" xfId="0" applyNumberFormat="1" applyFont="1" applyFill="1" applyBorder="1" applyProtection="1"/>
    <xf numFmtId="0" fontId="14" fillId="0" borderId="0" xfId="0" applyFont="1" applyFill="1" applyProtection="1"/>
    <xf numFmtId="39" fontId="15" fillId="0" borderId="26" xfId="0" applyNumberFormat="1" applyFont="1" applyFill="1" applyBorder="1" applyAlignment="1" applyProtection="1">
      <alignment horizontal="left" vertical="center"/>
    </xf>
    <xf numFmtId="39" fontId="16" fillId="0" borderId="0" xfId="0" applyNumberFormat="1" applyFont="1" applyFill="1" applyBorder="1" applyAlignment="1" applyProtection="1">
      <alignment horizontal="left" vertical="center"/>
    </xf>
    <xf numFmtId="0" fontId="14" fillId="0" borderId="0" xfId="0" applyFont="1" applyFill="1" applyBorder="1" applyAlignment="1" applyProtection="1">
      <alignment horizontal="left"/>
    </xf>
    <xf numFmtId="39" fontId="15" fillId="0" borderId="0" xfId="0" applyNumberFormat="1" applyFont="1" applyFill="1" applyBorder="1" applyAlignment="1" applyProtection="1">
      <alignment horizontal="left" vertical="center"/>
    </xf>
    <xf numFmtId="0" fontId="14" fillId="0" borderId="0" xfId="0" applyFont="1" applyAlignment="1" applyProtection="1"/>
    <xf numFmtId="0" fontId="19" fillId="0" borderId="0" xfId="0" applyFont="1" applyBorder="1" applyAlignment="1" applyProtection="1">
      <alignment vertical="top"/>
    </xf>
    <xf numFmtId="0" fontId="14" fillId="0" borderId="0" xfId="0" applyFont="1" applyBorder="1" applyAlignment="1" applyProtection="1">
      <alignment vertical="top"/>
    </xf>
    <xf numFmtId="0" fontId="14" fillId="0" borderId="0" xfId="0" applyFont="1" applyBorder="1" applyAlignment="1" applyProtection="1"/>
    <xf numFmtId="37" fontId="14" fillId="0" borderId="0" xfId="0" applyNumberFormat="1" applyFont="1" applyBorder="1" applyAlignment="1" applyProtection="1"/>
    <xf numFmtId="39" fontId="14" fillId="0" borderId="0" xfId="0" applyNumberFormat="1" applyFont="1" applyBorder="1" applyAlignment="1" applyProtection="1">
      <alignment vertical="top"/>
    </xf>
    <xf numFmtId="0" fontId="14" fillId="0" borderId="0" xfId="0" applyFont="1" applyAlignment="1" applyProtection="1">
      <alignment vertical="top"/>
    </xf>
    <xf numFmtId="39" fontId="15" fillId="36" borderId="15" xfId="0" applyNumberFormat="1" applyFont="1" applyFill="1" applyBorder="1" applyAlignment="1" applyProtection="1">
      <alignment vertical="top"/>
    </xf>
    <xf numFmtId="0" fontId="14" fillId="0" borderId="0" xfId="0" quotePrefix="1" applyFont="1" applyAlignment="1" applyProtection="1">
      <alignment horizontal="center" vertical="top"/>
    </xf>
    <xf numFmtId="0" fontId="14" fillId="0" borderId="0" xfId="0" applyFont="1" applyAlignment="1" applyProtection="1">
      <alignment vertical="top" wrapText="1"/>
    </xf>
    <xf numFmtId="0" fontId="16" fillId="35" borderId="24" xfId="0" applyFont="1" applyFill="1" applyBorder="1" applyAlignment="1" applyProtection="1">
      <alignment horizontal="center" vertical="center" wrapText="1"/>
    </xf>
    <xf numFmtId="0" fontId="14" fillId="0" borderId="0" xfId="0" applyFont="1" applyAlignment="1" applyProtection="1">
      <alignment vertical="center"/>
    </xf>
    <xf numFmtId="0" fontId="14" fillId="0" borderId="0" xfId="0" applyFont="1" applyFill="1" applyBorder="1" applyAlignment="1" applyProtection="1"/>
    <xf numFmtId="0" fontId="15" fillId="0" borderId="0" xfId="0" applyFont="1" applyFill="1" applyBorder="1" applyAlignment="1" applyProtection="1"/>
    <xf numFmtId="0" fontId="1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left" vertical="center"/>
    </xf>
    <xf numFmtId="39" fontId="23" fillId="0" borderId="0" xfId="0" applyNumberFormat="1" applyFont="1" applyBorder="1" applyProtection="1"/>
    <xf numFmtId="39" fontId="23" fillId="0" borderId="0" xfId="0" applyNumberFormat="1" applyFont="1" applyBorder="1" applyAlignment="1" applyProtection="1">
      <alignment horizontal="right"/>
    </xf>
    <xf numFmtId="39" fontId="15" fillId="0" borderId="27" xfId="0" applyNumberFormat="1" applyFont="1" applyFill="1" applyBorder="1" applyAlignment="1" applyProtection="1">
      <alignment horizontal="center" vertical="center" wrapText="1"/>
    </xf>
    <xf numFmtId="39" fontId="15" fillId="0" borderId="26" xfId="0" quotePrefix="1" applyNumberFormat="1" applyFont="1" applyFill="1" applyBorder="1" applyAlignment="1" applyProtection="1">
      <alignment horizontal="left" vertical="center"/>
    </xf>
    <xf numFmtId="0" fontId="15" fillId="0" borderId="26" xfId="0" applyFont="1" applyFill="1" applyBorder="1" applyAlignment="1" applyProtection="1">
      <alignment vertical="center"/>
    </xf>
    <xf numFmtId="168" fontId="15" fillId="36" borderId="15" xfId="32" applyNumberFormat="1" applyFont="1" applyFill="1" applyBorder="1" applyAlignment="1" applyProtection="1">
      <alignment horizontal="center" vertical="center" wrapText="1"/>
    </xf>
    <xf numFmtId="39" fontId="16" fillId="0" borderId="0" xfId="0" quotePrefix="1" applyNumberFormat="1" applyFont="1" applyFill="1" applyBorder="1" applyAlignment="1" applyProtection="1">
      <alignment horizontal="left" vertical="center"/>
    </xf>
    <xf numFmtId="0" fontId="16" fillId="0" borderId="0" xfId="0" applyFont="1" applyFill="1" applyBorder="1" applyAlignment="1" applyProtection="1">
      <alignment vertical="center"/>
    </xf>
    <xf numFmtId="168" fontId="15" fillId="0" borderId="0" xfId="32" applyNumberFormat="1" applyFont="1" applyFill="1" applyBorder="1" applyAlignment="1" applyProtection="1">
      <alignment horizontal="center" vertical="center" wrapText="1"/>
    </xf>
    <xf numFmtId="39" fontId="15" fillId="0" borderId="0" xfId="0" quotePrefix="1" applyNumberFormat="1"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wrapText="1"/>
    </xf>
    <xf numFmtId="39" fontId="15" fillId="0" borderId="0" xfId="0" applyNumberFormat="1" applyFont="1" applyFill="1" applyBorder="1" applyAlignment="1" applyProtection="1">
      <alignment vertical="center"/>
    </xf>
    <xf numFmtId="164" fontId="15" fillId="36" borderId="15" xfId="32" applyNumberFormat="1" applyFont="1" applyFill="1" applyBorder="1" applyAlignment="1" applyProtection="1">
      <alignment horizontal="right"/>
    </xf>
    <xf numFmtId="39" fontId="16" fillId="0" borderId="0" xfId="0" quotePrefix="1" applyNumberFormat="1" applyFont="1" applyFill="1" applyBorder="1" applyAlignment="1" applyProtection="1"/>
    <xf numFmtId="39" fontId="16" fillId="0" borderId="0" xfId="0" applyNumberFormat="1" applyFont="1" applyFill="1" applyBorder="1" applyAlignment="1" applyProtection="1"/>
    <xf numFmtId="39" fontId="15" fillId="0" borderId="0" xfId="0" applyNumberFormat="1" applyFont="1" applyFill="1" applyBorder="1" applyAlignment="1" applyProtection="1">
      <alignment horizontal="center" vertical="center"/>
    </xf>
    <xf numFmtId="39" fontId="15" fillId="0" borderId="0" xfId="0" quotePrefix="1" applyNumberFormat="1" applyFont="1" applyFill="1" applyBorder="1" applyAlignment="1" applyProtection="1">
      <alignment horizontal="left" vertical="top"/>
    </xf>
    <xf numFmtId="39" fontId="14" fillId="0" borderId="0" xfId="0" quotePrefix="1" applyNumberFormat="1" applyFont="1" applyBorder="1" applyAlignment="1" applyProtection="1"/>
    <xf numFmtId="0" fontId="14" fillId="0" borderId="0" xfId="0" applyFont="1" applyFill="1" applyBorder="1" applyAlignment="1" applyProtection="1">
      <alignment vertical="center"/>
    </xf>
    <xf numFmtId="0" fontId="16" fillId="0" borderId="0" xfId="0" applyFont="1" applyFill="1" applyBorder="1" applyAlignment="1" applyProtection="1"/>
    <xf numFmtId="39" fontId="14" fillId="0" borderId="0" xfId="0" applyNumberFormat="1" applyFont="1" applyFill="1" applyBorder="1" applyAlignment="1" applyProtection="1"/>
    <xf numFmtId="0" fontId="14" fillId="0" borderId="0" xfId="0" applyFont="1" applyBorder="1" applyAlignment="1" applyProtection="1">
      <alignment vertical="center"/>
    </xf>
    <xf numFmtId="0" fontId="17" fillId="0" borderId="0" xfId="0" applyFont="1" applyFill="1" applyBorder="1" applyAlignment="1" applyProtection="1">
      <alignment vertical="center"/>
    </xf>
    <xf numFmtId="168" fontId="15" fillId="36" borderId="28" xfId="32" applyNumberFormat="1" applyFont="1" applyFill="1" applyBorder="1" applyAlignment="1" applyProtection="1">
      <alignment horizontal="center" vertical="center" wrapText="1"/>
    </xf>
    <xf numFmtId="168" fontId="14" fillId="0" borderId="0" xfId="32" applyNumberFormat="1" applyFont="1" applyFill="1" applyBorder="1" applyAlignment="1" applyProtection="1">
      <alignment horizontal="center" vertical="center"/>
    </xf>
    <xf numFmtId="0" fontId="17" fillId="0" borderId="0" xfId="0" applyFont="1" applyFill="1" applyBorder="1" applyAlignment="1" applyProtection="1"/>
    <xf numFmtId="39" fontId="15" fillId="0" borderId="0" xfId="0" applyNumberFormat="1" applyFont="1" applyFill="1" applyBorder="1" applyAlignment="1" applyProtection="1">
      <alignment horizontal="left" vertical="top"/>
    </xf>
    <xf numFmtId="39" fontId="17" fillId="0" borderId="0" xfId="0" applyNumberFormat="1" applyFont="1" applyFill="1" applyBorder="1" applyAlignment="1" applyProtection="1">
      <alignment horizontal="left" vertical="center"/>
    </xf>
    <xf numFmtId="168" fontId="15" fillId="0" borderId="29" xfId="32" applyNumberFormat="1" applyFont="1" applyFill="1" applyBorder="1" applyAlignment="1" applyProtection="1">
      <alignment horizontal="center" vertical="center" wrapText="1"/>
    </xf>
    <xf numFmtId="168" fontId="15" fillId="0" borderId="30" xfId="32" applyNumberFormat="1" applyFont="1" applyFill="1" applyBorder="1" applyAlignment="1" applyProtection="1">
      <alignment horizontal="center" vertical="center" wrapText="1"/>
    </xf>
    <xf numFmtId="168" fontId="15" fillId="0" borderId="21" xfId="32" applyNumberFormat="1" applyFont="1" applyFill="1" applyBorder="1" applyAlignment="1" applyProtection="1">
      <alignment horizontal="center" vertical="center" wrapText="1"/>
    </xf>
    <xf numFmtId="168" fontId="15" fillId="36" borderId="15" xfId="32" applyNumberFormat="1" applyFont="1" applyFill="1" applyBorder="1" applyAlignment="1" applyProtection="1">
      <alignment horizontal="center" vertical="center"/>
    </xf>
    <xf numFmtId="168" fontId="15" fillId="0" borderId="29" xfId="32" applyNumberFormat="1" applyFont="1" applyFill="1" applyBorder="1" applyAlignment="1" applyProtection="1">
      <alignment horizontal="center" vertical="center"/>
    </xf>
    <xf numFmtId="168" fontId="15" fillId="0" borderId="0" xfId="32" applyNumberFormat="1" applyFont="1" applyFill="1" applyBorder="1" applyAlignment="1" applyProtection="1">
      <alignment horizontal="center" vertical="center"/>
    </xf>
    <xf numFmtId="164" fontId="15" fillId="0" borderId="0" xfId="32" applyNumberFormat="1" applyFont="1" applyFill="1" applyBorder="1" applyAlignment="1" applyProtection="1">
      <alignment horizontal="right"/>
    </xf>
    <xf numFmtId="9" fontId="15" fillId="0" borderId="0" xfId="133" applyFont="1" applyFill="1" applyBorder="1" applyAlignment="1" applyProtection="1">
      <alignment horizontal="right" vertical="top"/>
    </xf>
    <xf numFmtId="164" fontId="15" fillId="26" borderId="3" xfId="32" applyNumberFormat="1" applyFont="1" applyFill="1" applyBorder="1" applyAlignment="1" applyProtection="1">
      <alignment horizontal="center"/>
      <protection locked="0"/>
    </xf>
    <xf numFmtId="39" fontId="15" fillId="0" borderId="31" xfId="0" quotePrefix="1" applyNumberFormat="1" applyFont="1" applyFill="1" applyBorder="1" applyAlignment="1" applyProtection="1">
      <alignment horizontal="left" vertical="center"/>
    </xf>
    <xf numFmtId="39" fontId="15" fillId="0" borderId="31" xfId="0" applyNumberFormat="1" applyFont="1" applyFill="1" applyBorder="1" applyAlignment="1" applyProtection="1">
      <alignment horizontal="left" vertical="center"/>
    </xf>
    <xf numFmtId="39" fontId="19" fillId="0" borderId="31" xfId="0" applyNumberFormat="1" applyFont="1" applyFill="1" applyBorder="1" applyAlignment="1" applyProtection="1">
      <alignment horizontal="left" vertical="center"/>
    </xf>
    <xf numFmtId="39" fontId="24" fillId="0" borderId="32" xfId="0" applyNumberFormat="1" applyFont="1" applyFill="1" applyBorder="1" applyAlignment="1" applyProtection="1">
      <alignment horizontal="left" vertical="center"/>
    </xf>
    <xf numFmtId="168" fontId="15" fillId="36" borderId="15" xfId="32" applyNumberFormat="1" applyFont="1" applyFill="1" applyBorder="1" applyAlignment="1" applyProtection="1">
      <alignment horizontal="center" vertical="top" wrapText="1"/>
    </xf>
    <xf numFmtId="168" fontId="15" fillId="26" borderId="3" xfId="32" applyNumberFormat="1" applyFont="1" applyFill="1" applyBorder="1" applyAlignment="1" applyProtection="1">
      <alignment horizontal="center" vertical="top" wrapText="1"/>
      <protection locked="0"/>
    </xf>
    <xf numFmtId="39" fontId="17" fillId="0" borderId="0" xfId="0" applyNumberFormat="1" applyFont="1" applyFill="1" applyBorder="1" applyAlignment="1" applyProtection="1">
      <alignment vertical="center"/>
    </xf>
    <xf numFmtId="39" fontId="16" fillId="37" borderId="33" xfId="0" applyNumberFormat="1" applyFont="1" applyFill="1" applyBorder="1" applyAlignment="1" applyProtection="1">
      <alignment horizontal="left" vertical="center"/>
    </xf>
    <xf numFmtId="0" fontId="17" fillId="37" borderId="33" xfId="0" applyFont="1" applyFill="1" applyBorder="1" applyAlignment="1" applyProtection="1">
      <alignment vertical="center"/>
    </xf>
    <xf numFmtId="39" fontId="17" fillId="37" borderId="33" xfId="0" applyNumberFormat="1" applyFont="1" applyFill="1" applyBorder="1" applyAlignment="1" applyProtection="1">
      <alignment horizontal="left" vertical="center"/>
    </xf>
    <xf numFmtId="168" fontId="15" fillId="36" borderId="33" xfId="32" applyNumberFormat="1" applyFont="1" applyFill="1" applyBorder="1" applyAlignment="1" applyProtection="1">
      <alignment horizontal="center" vertical="center" wrapText="1"/>
    </xf>
    <xf numFmtId="9" fontId="15" fillId="36" borderId="33" xfId="133" applyFont="1" applyFill="1" applyBorder="1" applyAlignment="1" applyProtection="1">
      <alignment horizontal="center" vertical="center" wrapText="1"/>
    </xf>
    <xf numFmtId="39" fontId="15" fillId="0" borderId="0" xfId="0" applyNumberFormat="1" applyFont="1" applyBorder="1" applyAlignment="1" applyProtection="1">
      <alignment horizontal="center" vertical="top"/>
    </xf>
    <xf numFmtId="39" fontId="15" fillId="0" borderId="0" xfId="32" applyNumberFormat="1" applyFont="1" applyFill="1" applyBorder="1" applyAlignment="1" applyProtection="1">
      <alignment horizontal="right" vertical="top" wrapText="1"/>
    </xf>
    <xf numFmtId="0" fontId="15" fillId="0" borderId="0" xfId="0" applyFont="1" applyAlignment="1" applyProtection="1">
      <alignment wrapText="1"/>
    </xf>
    <xf numFmtId="0" fontId="15" fillId="0" borderId="0" xfId="0" applyFont="1" applyAlignment="1" applyProtection="1">
      <alignment horizontal="center" vertical="center"/>
    </xf>
    <xf numFmtId="0" fontId="16" fillId="35" borderId="34" xfId="0" applyFont="1" applyFill="1" applyBorder="1" applyAlignment="1" applyProtection="1">
      <alignment horizontal="center" vertical="center" wrapText="1"/>
    </xf>
    <xf numFmtId="0" fontId="16" fillId="35" borderId="27" xfId="0" applyFont="1" applyFill="1" applyBorder="1" applyAlignment="1" applyProtection="1">
      <alignment horizontal="center" vertical="center" wrapText="1"/>
    </xf>
    <xf numFmtId="0" fontId="16" fillId="35" borderId="35" xfId="0" applyFont="1" applyFill="1" applyBorder="1" applyAlignment="1" applyProtection="1">
      <alignment horizontal="center" vertical="center" wrapText="1"/>
    </xf>
    <xf numFmtId="166" fontId="14" fillId="0" borderId="36" xfId="32" quotePrefix="1" applyFont="1" applyFill="1" applyBorder="1" applyAlignment="1" applyProtection="1">
      <alignment horizontal="center" vertical="center"/>
    </xf>
    <xf numFmtId="0" fontId="16" fillId="0" borderId="37" xfId="0" applyFont="1" applyFill="1" applyBorder="1" applyAlignment="1" applyProtection="1">
      <alignment horizontal="center" vertical="center" wrapText="1"/>
    </xf>
    <xf numFmtId="168" fontId="14" fillId="26" borderId="38" xfId="32" applyNumberFormat="1" applyFont="1" applyFill="1" applyBorder="1" applyAlignment="1" applyProtection="1">
      <alignment horizontal="center" vertical="center" wrapText="1"/>
      <protection locked="0"/>
    </xf>
    <xf numFmtId="166" fontId="14" fillId="0" borderId="39" xfId="32" quotePrefix="1" applyFont="1" applyFill="1" applyBorder="1" applyAlignment="1" applyProtection="1">
      <alignment horizontal="center" vertical="center"/>
    </xf>
    <xf numFmtId="0" fontId="16" fillId="0" borderId="11" xfId="0" applyFont="1" applyFill="1" applyBorder="1" applyAlignment="1" applyProtection="1">
      <alignment horizontal="center" vertical="center" wrapText="1"/>
    </xf>
    <xf numFmtId="168" fontId="14" fillId="26" borderId="40" xfId="32" applyNumberFormat="1" applyFont="1" applyFill="1" applyBorder="1" applyAlignment="1" applyProtection="1">
      <alignment horizontal="center" vertical="center" wrapText="1"/>
      <protection locked="0"/>
    </xf>
    <xf numFmtId="0" fontId="15" fillId="0" borderId="11" xfId="0" quotePrefix="1" applyFont="1" applyFill="1" applyBorder="1" applyAlignment="1" applyProtection="1">
      <alignment horizontal="right" vertical="center" wrapText="1"/>
    </xf>
    <xf numFmtId="168" fontId="15" fillId="36" borderId="40" xfId="32" applyNumberFormat="1" applyFont="1" applyFill="1" applyBorder="1" applyAlignment="1" applyProtection="1">
      <alignment horizontal="center" vertical="center" wrapText="1"/>
    </xf>
    <xf numFmtId="166" fontId="14" fillId="0" borderId="41" xfId="32" quotePrefix="1" applyFont="1" applyFill="1" applyBorder="1" applyAlignment="1" applyProtection="1">
      <alignment horizontal="center" vertical="center"/>
    </xf>
    <xf numFmtId="0" fontId="15" fillId="0" borderId="42" xfId="0" applyFont="1" applyFill="1" applyBorder="1" applyAlignment="1" applyProtection="1">
      <alignment horizontal="right" vertical="center" wrapText="1"/>
    </xf>
    <xf numFmtId="170" fontId="15" fillId="36" borderId="43" xfId="32" applyNumberFormat="1" applyFont="1" applyFill="1" applyBorder="1" applyAlignment="1" applyProtection="1">
      <alignment horizontal="center" vertical="center" wrapText="1"/>
    </xf>
    <xf numFmtId="166" fontId="14" fillId="0" borderId="0" xfId="32" quotePrefix="1" applyFont="1" applyFill="1" applyBorder="1" applyAlignment="1" applyProtection="1">
      <alignment horizontal="center" vertical="center"/>
    </xf>
    <xf numFmtId="0" fontId="19" fillId="0" borderId="0" xfId="0" applyFont="1" applyFill="1" applyBorder="1" applyAlignment="1" applyProtection="1">
      <alignment horizontal="left" vertical="center" wrapText="1" indent="1"/>
    </xf>
    <xf numFmtId="166" fontId="15" fillId="0" borderId="0" xfId="32" applyNumberFormat="1" applyFont="1" applyFill="1" applyBorder="1" applyAlignment="1" applyProtection="1">
      <alignment horizontal="center" vertical="center" wrapText="1"/>
    </xf>
    <xf numFmtId="166" fontId="17" fillId="37" borderId="44" xfId="32" quotePrefix="1" applyFont="1" applyFill="1" applyBorder="1" applyAlignment="1" applyProtection="1">
      <alignment horizontal="center" vertical="center"/>
    </xf>
    <xf numFmtId="0" fontId="16" fillId="37" borderId="44" xfId="0" applyFont="1" applyFill="1" applyBorder="1" applyAlignment="1" applyProtection="1">
      <alignment horizontal="center" vertical="center" wrapText="1"/>
    </xf>
    <xf numFmtId="168" fontId="15" fillId="36" borderId="44" xfId="32" applyNumberFormat="1" applyFont="1" applyFill="1" applyBorder="1" applyAlignment="1" applyProtection="1">
      <alignment horizontal="center" vertical="center" wrapText="1"/>
    </xf>
    <xf numFmtId="0" fontId="15" fillId="0" borderId="11" xfId="0" applyFont="1" applyFill="1" applyBorder="1" applyAlignment="1" applyProtection="1">
      <alignment horizontal="right" vertical="center" wrapText="1"/>
    </xf>
    <xf numFmtId="0" fontId="14" fillId="0" borderId="0" xfId="100" applyFont="1" applyProtection="1"/>
    <xf numFmtId="0" fontId="14" fillId="0" borderId="0" xfId="0" applyFont="1" applyFill="1" applyAlignment="1" applyProtection="1">
      <alignment horizontal="left"/>
    </xf>
    <xf numFmtId="0" fontId="14" fillId="0" borderId="0" xfId="0" applyFont="1" applyAlignment="1" applyProtection="1">
      <alignment horizontal="left"/>
    </xf>
    <xf numFmtId="0" fontId="17" fillId="35" borderId="34" xfId="100" applyFont="1" applyFill="1" applyBorder="1" applyProtection="1"/>
    <xf numFmtId="0" fontId="17" fillId="35" borderId="27" xfId="100" applyFont="1" applyFill="1" applyBorder="1" applyProtection="1"/>
    <xf numFmtId="0" fontId="17" fillId="35" borderId="45" xfId="100" applyFont="1" applyFill="1" applyBorder="1" applyProtection="1"/>
    <xf numFmtId="0" fontId="17" fillId="35" borderId="46" xfId="100" applyFont="1" applyFill="1" applyBorder="1" applyProtection="1"/>
    <xf numFmtId="0" fontId="16" fillId="35" borderId="46" xfId="100" applyFont="1" applyFill="1" applyBorder="1" applyAlignment="1" applyProtection="1">
      <alignment horizontal="center"/>
    </xf>
    <xf numFmtId="0" fontId="16" fillId="35" borderId="46" xfId="100" applyFont="1" applyFill="1" applyBorder="1" applyAlignment="1" applyProtection="1">
      <alignment horizontal="right"/>
    </xf>
    <xf numFmtId="0" fontId="14" fillId="26" borderId="47" xfId="100" applyFont="1" applyFill="1" applyBorder="1" applyAlignment="1" applyProtection="1">
      <alignment horizontal="center"/>
      <protection locked="0"/>
    </xf>
    <xf numFmtId="0" fontId="14" fillId="0" borderId="0" xfId="100" quotePrefix="1" applyFont="1" applyBorder="1" applyAlignment="1" applyProtection="1"/>
    <xf numFmtId="0" fontId="15" fillId="0" borderId="48" xfId="100" applyFont="1" applyBorder="1" applyProtection="1"/>
    <xf numFmtId="0" fontId="14" fillId="0" borderId="30" xfId="100" applyFont="1" applyBorder="1" applyProtection="1"/>
    <xf numFmtId="0" fontId="14" fillId="0" borderId="49" xfId="100" applyFont="1" applyBorder="1" applyProtection="1"/>
    <xf numFmtId="0" fontId="14" fillId="0" borderId="0" xfId="100" applyFont="1" applyBorder="1" applyProtection="1"/>
    <xf numFmtId="168" fontId="14" fillId="26" borderId="3" xfId="32" applyNumberFormat="1" applyFont="1" applyFill="1" applyBorder="1" applyAlignment="1" applyProtection="1">
      <protection locked="0"/>
    </xf>
    <xf numFmtId="168" fontId="14" fillId="0" borderId="0" xfId="32" applyNumberFormat="1" applyFont="1" applyBorder="1" applyAlignment="1" applyProtection="1">
      <alignment horizontal="center"/>
    </xf>
    <xf numFmtId="0" fontId="16" fillId="37" borderId="44" xfId="100" applyFont="1" applyFill="1" applyBorder="1" applyAlignment="1" applyProtection="1">
      <alignment vertical="center"/>
    </xf>
    <xf numFmtId="0" fontId="17" fillId="37" borderId="44" xfId="100" applyFont="1" applyFill="1" applyBorder="1" applyAlignment="1" applyProtection="1">
      <alignment horizontal="center" vertical="center"/>
    </xf>
    <xf numFmtId="168" fontId="15" fillId="36" borderId="44" xfId="32" applyNumberFormat="1" applyFont="1" applyFill="1" applyBorder="1" applyAlignment="1" applyProtection="1">
      <alignment vertical="center"/>
    </xf>
    <xf numFmtId="0" fontId="14" fillId="0" borderId="0" xfId="100" applyFont="1" applyAlignment="1" applyProtection="1">
      <alignment vertical="center"/>
    </xf>
    <xf numFmtId="0" fontId="15" fillId="0" borderId="0" xfId="100" applyFont="1" applyAlignment="1" applyProtection="1">
      <alignment horizontal="center"/>
    </xf>
    <xf numFmtId="0" fontId="15" fillId="0" borderId="0" xfId="100" applyFont="1" applyAlignment="1" applyProtection="1">
      <alignment horizontal="right"/>
    </xf>
    <xf numFmtId="168" fontId="15" fillId="36" borderId="15" xfId="32" applyNumberFormat="1" applyFont="1" applyFill="1" applyBorder="1" applyAlignment="1" applyProtection="1">
      <alignment horizontal="right"/>
    </xf>
    <xf numFmtId="0" fontId="14" fillId="0" borderId="0" xfId="100" applyFont="1" applyAlignment="1" applyProtection="1">
      <alignment horizontal="right"/>
    </xf>
    <xf numFmtId="9" fontId="15" fillId="36" borderId="15" xfId="100" applyNumberFormat="1" applyFont="1" applyFill="1" applyBorder="1" applyAlignment="1" applyProtection="1">
      <alignment horizontal="right"/>
    </xf>
    <xf numFmtId="9" fontId="14" fillId="0" borderId="0" xfId="100" applyNumberFormat="1" applyFont="1" applyAlignment="1" applyProtection="1">
      <alignment horizontal="right"/>
    </xf>
    <xf numFmtId="167" fontId="14" fillId="0" borderId="0" xfId="100" applyNumberFormat="1" applyFont="1" applyAlignment="1" applyProtection="1">
      <alignment horizontal="right"/>
    </xf>
    <xf numFmtId="168" fontId="15" fillId="36" borderId="50" xfId="32" applyNumberFormat="1" applyFont="1" applyFill="1" applyBorder="1" applyAlignment="1" applyProtection="1">
      <alignment horizontal="right"/>
    </xf>
    <xf numFmtId="39" fontId="15" fillId="0" borderId="0" xfId="0" applyNumberFormat="1" applyFont="1" applyFill="1" applyBorder="1" applyAlignment="1" applyProtection="1">
      <alignment horizontal="center" vertical="top"/>
    </xf>
    <xf numFmtId="0" fontId="14" fillId="0" borderId="0" xfId="0" applyFont="1" applyAlignment="1" applyProtection="1">
      <alignment horizontal="left" vertical="center"/>
    </xf>
    <xf numFmtId="0" fontId="16" fillId="35" borderId="23" xfId="0" applyFont="1" applyFill="1" applyBorder="1" applyAlignment="1" applyProtection="1">
      <alignment horizontal="center" vertical="center" wrapText="1"/>
    </xf>
    <xf numFmtId="0" fontId="16" fillId="35" borderId="25" xfId="0" applyFont="1" applyFill="1" applyBorder="1" applyAlignment="1" applyProtection="1">
      <alignment horizontal="center" vertical="center" wrapText="1"/>
    </xf>
    <xf numFmtId="0" fontId="16" fillId="35" borderId="24" xfId="0" applyFont="1" applyFill="1" applyBorder="1" applyAlignment="1" applyProtection="1">
      <alignment horizontal="center" vertical="center" textRotation="90" wrapText="1"/>
    </xf>
    <xf numFmtId="3" fontId="15" fillId="0" borderId="0" xfId="0" applyNumberFormat="1" applyFont="1" applyFill="1" applyBorder="1" applyAlignment="1" applyProtection="1">
      <alignment horizontal="center" vertical="center"/>
    </xf>
    <xf numFmtId="37" fontId="15" fillId="0" borderId="0" xfId="32" applyNumberFormat="1" applyFont="1" applyBorder="1" applyAlignment="1" applyProtection="1">
      <alignment horizontal="right" vertical="center"/>
    </xf>
    <xf numFmtId="37" fontId="15" fillId="0" borderId="0" xfId="32" applyNumberFormat="1" applyFont="1" applyFill="1" applyBorder="1" applyAlignment="1" applyProtection="1">
      <alignment horizontal="right" vertical="center"/>
    </xf>
    <xf numFmtId="37" fontId="18" fillId="0" borderId="0" xfId="32" applyNumberFormat="1" applyFont="1" applyFill="1" applyBorder="1" applyAlignment="1" applyProtection="1">
      <alignment horizontal="right" vertical="center"/>
    </xf>
    <xf numFmtId="168" fontId="18" fillId="0" borderId="0" xfId="32"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wrapText="1"/>
    </xf>
    <xf numFmtId="0" fontId="15" fillId="0" borderId="51" xfId="0" applyFont="1" applyFill="1" applyBorder="1" applyAlignment="1" applyProtection="1">
      <alignment vertical="center"/>
    </xf>
    <xf numFmtId="0" fontId="14" fillId="0" borderId="29" xfId="0" applyFont="1" applyFill="1" applyBorder="1" applyAlignment="1" applyProtection="1">
      <alignment vertical="center"/>
    </xf>
    <xf numFmtId="0" fontId="14" fillId="0" borderId="29" xfId="0" applyFont="1" applyBorder="1" applyAlignment="1" applyProtection="1">
      <alignment vertical="center"/>
    </xf>
    <xf numFmtId="3" fontId="15" fillId="0" borderId="29" xfId="0" applyNumberFormat="1" applyFont="1" applyFill="1" applyBorder="1" applyAlignment="1" applyProtection="1">
      <alignment horizontal="center" vertical="center"/>
    </xf>
    <xf numFmtId="0" fontId="14" fillId="0" borderId="29" xfId="0" applyFont="1" applyBorder="1" applyAlignment="1" applyProtection="1">
      <alignment horizontal="left"/>
    </xf>
    <xf numFmtId="0" fontId="14" fillId="0" borderId="52" xfId="0" applyFont="1" applyBorder="1" applyAlignment="1" applyProtection="1">
      <alignment horizontal="left"/>
    </xf>
    <xf numFmtId="168" fontId="14" fillId="26" borderId="11" xfId="32" applyNumberFormat="1" applyFont="1" applyFill="1" applyBorder="1" applyProtection="1">
      <protection locked="0"/>
    </xf>
    <xf numFmtId="9" fontId="15" fillId="23" borderId="0" xfId="133" applyFont="1" applyFill="1" applyBorder="1" applyAlignment="1" applyProtection="1">
      <alignment horizontal="center" vertical="center"/>
    </xf>
    <xf numFmtId="168" fontId="15" fillId="36" borderId="15" xfId="32" applyNumberFormat="1" applyFont="1" applyFill="1" applyBorder="1" applyAlignment="1" applyProtection="1">
      <alignment horizontal="right" vertical="center"/>
    </xf>
    <xf numFmtId="0" fontId="15" fillId="0" borderId="13" xfId="0" applyFont="1" applyFill="1" applyBorder="1" applyAlignment="1" applyProtection="1">
      <alignment vertical="center"/>
    </xf>
    <xf numFmtId="0" fontId="14" fillId="0" borderId="0" xfId="0" applyFont="1" applyBorder="1" applyAlignment="1" applyProtection="1">
      <alignment horizontal="left"/>
    </xf>
    <xf numFmtId="0" fontId="14" fillId="0" borderId="19" xfId="0" applyFont="1" applyBorder="1" applyAlignment="1" applyProtection="1">
      <alignment horizontal="left"/>
    </xf>
    <xf numFmtId="0" fontId="15" fillId="0" borderId="20" xfId="0" applyFont="1" applyFill="1" applyBorder="1" applyAlignment="1" applyProtection="1">
      <alignment vertical="center"/>
    </xf>
    <xf numFmtId="0" fontId="14" fillId="0" borderId="21" xfId="0" applyFont="1" applyFill="1" applyBorder="1" applyAlignment="1" applyProtection="1">
      <alignment vertical="center"/>
    </xf>
    <xf numFmtId="0" fontId="14" fillId="0" borderId="21" xfId="0" applyFont="1" applyBorder="1" applyAlignment="1" applyProtection="1">
      <alignment vertical="center"/>
    </xf>
    <xf numFmtId="3" fontId="15" fillId="0" borderId="21" xfId="0" applyNumberFormat="1" applyFont="1" applyFill="1" applyBorder="1" applyAlignment="1" applyProtection="1">
      <alignment horizontal="center" vertical="center"/>
    </xf>
    <xf numFmtId="0" fontId="14" fillId="0" borderId="21" xfId="0" applyFont="1" applyBorder="1" applyAlignment="1" applyProtection="1">
      <alignment horizontal="left"/>
    </xf>
    <xf numFmtId="0" fontId="14" fillId="0" borderId="22" xfId="0" applyFont="1" applyBorder="1" applyAlignment="1" applyProtection="1">
      <alignment horizontal="left"/>
    </xf>
    <xf numFmtId="0" fontId="16" fillId="38" borderId="20" xfId="0" applyFont="1" applyFill="1" applyBorder="1" applyAlignment="1" applyProtection="1">
      <alignment vertical="center"/>
    </xf>
    <xf numFmtId="0" fontId="17" fillId="38" borderId="21" xfId="0" applyFont="1" applyFill="1" applyBorder="1" applyAlignment="1" applyProtection="1">
      <alignment vertical="center"/>
    </xf>
    <xf numFmtId="3" fontId="16" fillId="38" borderId="21" xfId="0" applyNumberFormat="1" applyFont="1" applyFill="1" applyBorder="1" applyAlignment="1" applyProtection="1">
      <alignment horizontal="center" vertical="center"/>
    </xf>
    <xf numFmtId="0" fontId="14" fillId="38" borderId="0" xfId="0" applyFont="1" applyFill="1" applyAlignment="1" applyProtection="1">
      <alignment horizontal="left"/>
    </xf>
    <xf numFmtId="164" fontId="15" fillId="36" borderId="15" xfId="32" applyNumberFormat="1" applyFont="1" applyFill="1" applyBorder="1" applyAlignment="1" applyProtection="1">
      <alignment horizontal="right" vertical="center"/>
    </xf>
    <xf numFmtId="37" fontId="16" fillId="38" borderId="30" xfId="32" applyNumberFormat="1" applyFont="1" applyFill="1" applyBorder="1" applyAlignment="1" applyProtection="1">
      <alignment horizontal="center" vertical="center"/>
    </xf>
    <xf numFmtId="37" fontId="16" fillId="38" borderId="49" xfId="32" applyNumberFormat="1" applyFont="1" applyFill="1" applyBorder="1" applyAlignment="1" applyProtection="1">
      <alignment horizontal="center" vertical="center"/>
    </xf>
    <xf numFmtId="168" fontId="15" fillId="0" borderId="0" xfId="32" applyNumberFormat="1" applyFont="1" applyBorder="1" applyAlignment="1" applyProtection="1">
      <alignment horizontal="right" vertical="center"/>
    </xf>
    <xf numFmtId="37" fontId="15" fillId="0" borderId="0" xfId="32" applyNumberFormat="1" applyFont="1" applyBorder="1" applyAlignment="1" applyProtection="1">
      <alignment horizontal="center" vertical="center"/>
    </xf>
    <xf numFmtId="168" fontId="14" fillId="26" borderId="53" xfId="32" applyNumberFormat="1" applyFont="1" applyFill="1" applyBorder="1" applyProtection="1">
      <protection locked="0"/>
    </xf>
    <xf numFmtId="37" fontId="15" fillId="0" borderId="0" xfId="32" applyNumberFormat="1" applyFont="1" applyBorder="1" applyAlignment="1" applyProtection="1">
      <alignment horizontal="right" vertical="center" wrapText="1"/>
    </xf>
    <xf numFmtId="0" fontId="15" fillId="0" borderId="0" xfId="32" applyNumberFormat="1" applyFont="1" applyBorder="1" applyAlignment="1" applyProtection="1">
      <alignment horizontal="center" vertical="center"/>
    </xf>
    <xf numFmtId="37" fontId="15" fillId="0" borderId="0" xfId="32" applyNumberFormat="1" applyFont="1" applyBorder="1" applyAlignment="1" applyProtection="1">
      <alignment horizontal="left" vertical="center"/>
    </xf>
    <xf numFmtId="166" fontId="15" fillId="36" borderId="15" xfId="32" applyFont="1" applyFill="1" applyBorder="1" applyAlignment="1" applyProtection="1">
      <alignment horizontal="right" vertical="center"/>
    </xf>
    <xf numFmtId="166" fontId="14" fillId="0" borderId="0" xfId="32" applyFont="1" applyBorder="1" applyAlignment="1" applyProtection="1">
      <alignment vertical="center"/>
    </xf>
    <xf numFmtId="166" fontId="15" fillId="0" borderId="0" xfId="32" applyFont="1" applyBorder="1" applyAlignment="1" applyProtection="1">
      <alignment horizontal="right" vertical="center"/>
    </xf>
    <xf numFmtId="0" fontId="14" fillId="0" borderId="0" xfId="0" applyFont="1" applyFill="1" applyAlignment="1" applyProtection="1"/>
    <xf numFmtId="0" fontId="14" fillId="0" borderId="0" xfId="111" applyFont="1" applyProtection="1"/>
    <xf numFmtId="0" fontId="14" fillId="0" borderId="0" xfId="111" applyFont="1" applyBorder="1" applyProtection="1"/>
    <xf numFmtId="0" fontId="15" fillId="0" borderId="0" xfId="111" applyFont="1" applyProtection="1"/>
    <xf numFmtId="49" fontId="14" fillId="0" borderId="0" xfId="111" applyNumberFormat="1" applyFont="1" applyProtection="1"/>
    <xf numFmtId="49" fontId="14" fillId="0" borderId="0" xfId="111" applyNumberFormat="1" applyFont="1" applyBorder="1" applyAlignment="1" applyProtection="1">
      <alignment horizontal="center" vertical="center" wrapText="1"/>
    </xf>
    <xf numFmtId="49" fontId="16" fillId="35" borderId="23" xfId="111" applyNumberFormat="1" applyFont="1" applyFill="1" applyBorder="1" applyAlignment="1" applyProtection="1">
      <alignment horizontal="center" vertical="center" wrapText="1"/>
    </xf>
    <xf numFmtId="49" fontId="16" fillId="35" borderId="24" xfId="111" applyNumberFormat="1" applyFont="1" applyFill="1" applyBorder="1" applyAlignment="1" applyProtection="1">
      <alignment horizontal="center" vertical="center" wrapText="1"/>
    </xf>
    <xf numFmtId="49" fontId="16" fillId="35" borderId="25" xfId="111" applyNumberFormat="1" applyFont="1" applyFill="1" applyBorder="1" applyAlignment="1" applyProtection="1">
      <alignment horizontal="center" vertical="center" wrapText="1"/>
    </xf>
    <xf numFmtId="49" fontId="15" fillId="0" borderId="0" xfId="111" applyNumberFormat="1" applyFont="1" applyBorder="1" applyAlignment="1" applyProtection="1">
      <alignment horizontal="center" vertical="center" wrapText="1"/>
    </xf>
    <xf numFmtId="0" fontId="14" fillId="0" borderId="0" xfId="111" applyFont="1" applyBorder="1" applyAlignment="1" applyProtection="1">
      <alignment horizontal="center" vertical="center" wrapText="1"/>
    </xf>
    <xf numFmtId="0" fontId="14" fillId="0" borderId="0" xfId="111" applyFont="1" applyAlignment="1" applyProtection="1">
      <alignment horizontal="center" vertical="center" wrapText="1"/>
    </xf>
    <xf numFmtId="49" fontId="14" fillId="0" borderId="0" xfId="111" applyNumberFormat="1" applyFont="1" applyBorder="1" applyAlignment="1" applyProtection="1"/>
    <xf numFmtId="49" fontId="14" fillId="0" borderId="0" xfId="111" applyNumberFormat="1" applyFont="1" applyAlignment="1" applyProtection="1"/>
    <xf numFmtId="0" fontId="14" fillId="0" borderId="0" xfId="111" applyFont="1" applyBorder="1" applyAlignment="1" applyProtection="1"/>
    <xf numFmtId="0" fontId="14" fillId="0" borderId="0" xfId="111" applyFont="1" applyAlignment="1" applyProtection="1"/>
    <xf numFmtId="49" fontId="15" fillId="0" borderId="0" xfId="111" applyNumberFormat="1" applyFont="1" applyBorder="1" applyAlignment="1" applyProtection="1">
      <alignment horizontal="left"/>
    </xf>
    <xf numFmtId="0" fontId="22" fillId="0" borderId="0" xfId="111" applyFont="1" applyBorder="1" applyAlignment="1" applyProtection="1">
      <alignment horizontal="right"/>
    </xf>
    <xf numFmtId="0" fontId="22" fillId="0" borderId="0" xfId="111" applyFont="1" applyBorder="1" applyAlignment="1" applyProtection="1"/>
    <xf numFmtId="0" fontId="14" fillId="0" borderId="0" xfId="103" applyFont="1" applyAlignment="1" applyProtection="1">
      <alignment horizontal="left"/>
    </xf>
    <xf numFmtId="49" fontId="15" fillId="0" borderId="0" xfId="111" applyNumberFormat="1" applyFont="1" applyFill="1" applyBorder="1" applyAlignment="1" applyProtection="1"/>
    <xf numFmtId="167" fontId="14" fillId="26" borderId="3" xfId="39" applyNumberFormat="1" applyFont="1" applyFill="1" applyBorder="1" applyAlignment="1" applyProtection="1">
      <protection locked="0"/>
    </xf>
    <xf numFmtId="167" fontId="14" fillId="0" borderId="54" xfId="39" applyNumberFormat="1" applyFont="1" applyBorder="1" applyAlignment="1" applyProtection="1"/>
    <xf numFmtId="167" fontId="14" fillId="0" borderId="0" xfId="39" applyNumberFormat="1" applyFont="1" applyBorder="1" applyAlignment="1" applyProtection="1"/>
    <xf numFmtId="167" fontId="14" fillId="26" borderId="8" xfId="39" applyNumberFormat="1" applyFont="1" applyFill="1" applyBorder="1" applyAlignment="1" applyProtection="1">
      <alignment horizontal="center"/>
      <protection locked="0"/>
    </xf>
    <xf numFmtId="167" fontId="14" fillId="0" borderId="54" xfId="39" applyNumberFormat="1" applyFont="1" applyBorder="1" applyAlignment="1" applyProtection="1">
      <alignment horizontal="center"/>
    </xf>
    <xf numFmtId="167" fontId="14" fillId="0" borderId="0" xfId="39" applyNumberFormat="1" applyFont="1" applyBorder="1" applyAlignment="1" applyProtection="1">
      <alignment horizontal="center"/>
    </xf>
    <xf numFmtId="0" fontId="14" fillId="0" borderId="0" xfId="111" applyFont="1" applyBorder="1" applyAlignment="1" applyProtection="1">
      <alignment horizontal="center"/>
    </xf>
    <xf numFmtId="0" fontId="15" fillId="0" borderId="0" xfId="103" applyFont="1" applyAlignment="1" applyProtection="1">
      <alignment horizontal="left"/>
    </xf>
    <xf numFmtId="49" fontId="15" fillId="0" borderId="0" xfId="111" applyNumberFormat="1" applyFont="1" applyFill="1" applyBorder="1" applyProtection="1"/>
    <xf numFmtId="49" fontId="16" fillId="0" borderId="0" xfId="111" applyNumberFormat="1" applyFont="1" applyFill="1" applyBorder="1" applyProtection="1"/>
    <xf numFmtId="49" fontId="17" fillId="0" borderId="0" xfId="111" applyNumberFormat="1" applyFont="1" applyFill="1" applyBorder="1" applyAlignment="1" applyProtection="1">
      <alignment horizontal="center"/>
    </xf>
    <xf numFmtId="167" fontId="15" fillId="36" borderId="15" xfId="39" applyNumberFormat="1" applyFont="1" applyFill="1" applyBorder="1" applyAlignment="1" applyProtection="1"/>
    <xf numFmtId="167" fontId="15" fillId="0" borderId="55" xfId="39" applyNumberFormat="1" applyFont="1" applyFill="1" applyBorder="1" applyAlignment="1" applyProtection="1"/>
    <xf numFmtId="0" fontId="14" fillId="0" borderId="0" xfId="111" applyFont="1" applyFill="1" applyBorder="1" applyAlignment="1" applyProtection="1">
      <alignment horizontal="center"/>
    </xf>
    <xf numFmtId="0" fontId="15" fillId="0" borderId="0" xfId="111" applyFont="1" applyFill="1" applyBorder="1" applyAlignment="1" applyProtection="1"/>
    <xf numFmtId="0" fontId="15" fillId="0" borderId="0" xfId="111" applyFont="1" applyFill="1" applyAlignment="1" applyProtection="1"/>
    <xf numFmtId="49" fontId="15" fillId="0" borderId="0" xfId="111" applyNumberFormat="1" applyFont="1" applyFill="1" applyBorder="1" applyAlignment="1" applyProtection="1">
      <alignment vertical="top"/>
    </xf>
    <xf numFmtId="49" fontId="14" fillId="0" borderId="0" xfId="111" applyNumberFormat="1" applyFont="1" applyFill="1" applyBorder="1" applyAlignment="1" applyProtection="1">
      <alignment horizontal="center"/>
    </xf>
    <xf numFmtId="167" fontId="15" fillId="0" borderId="0" xfId="39" applyNumberFormat="1" applyFont="1" applyFill="1" applyBorder="1" applyAlignment="1" applyProtection="1"/>
    <xf numFmtId="49" fontId="14" fillId="0" borderId="0" xfId="111" applyNumberFormat="1" applyFont="1" applyFill="1" applyBorder="1" applyAlignment="1" applyProtection="1"/>
    <xf numFmtId="0" fontId="14" fillId="0" borderId="0" xfId="111" applyFont="1" applyFill="1" applyBorder="1" applyAlignment="1" applyProtection="1"/>
    <xf numFmtId="0" fontId="14" fillId="0" borderId="0" xfId="111" applyFont="1" applyFill="1" applyAlignment="1" applyProtection="1"/>
    <xf numFmtId="0" fontId="15" fillId="0" borderId="0" xfId="111" applyFont="1" applyAlignment="1" applyProtection="1"/>
    <xf numFmtId="0" fontId="15" fillId="0" borderId="0" xfId="111" applyFont="1" applyBorder="1" applyProtection="1"/>
    <xf numFmtId="49" fontId="15" fillId="0" borderId="0" xfId="111" applyNumberFormat="1" applyFont="1" applyBorder="1" applyProtection="1"/>
    <xf numFmtId="49" fontId="15" fillId="0" borderId="0" xfId="103" applyNumberFormat="1" applyFont="1" applyFill="1" applyBorder="1" applyAlignment="1" applyProtection="1">
      <alignment vertical="top"/>
    </xf>
    <xf numFmtId="0" fontId="15" fillId="0" borderId="0" xfId="103" applyFont="1" applyFill="1" applyBorder="1" applyAlignment="1" applyProtection="1"/>
    <xf numFmtId="0" fontId="15" fillId="0" borderId="0" xfId="103" applyFont="1" applyFill="1" applyAlignment="1" applyProtection="1"/>
    <xf numFmtId="49" fontId="14" fillId="0" borderId="0" xfId="103" applyNumberFormat="1" applyFont="1" applyFill="1" applyBorder="1" applyAlignment="1" applyProtection="1">
      <alignment horizontal="center"/>
    </xf>
    <xf numFmtId="167" fontId="16" fillId="0" borderId="0" xfId="35" applyNumberFormat="1" applyFont="1" applyFill="1" applyBorder="1" applyAlignment="1" applyProtection="1"/>
    <xf numFmtId="167" fontId="15" fillId="0" borderId="0" xfId="35" applyNumberFormat="1" applyFont="1" applyFill="1" applyBorder="1" applyAlignment="1" applyProtection="1"/>
    <xf numFmtId="0" fontId="14" fillId="0" borderId="0" xfId="103" applyFont="1" applyFill="1" applyBorder="1" applyAlignment="1" applyProtection="1">
      <alignment horizontal="center"/>
    </xf>
    <xf numFmtId="0" fontId="14" fillId="0" borderId="0" xfId="103" applyFont="1" applyFill="1" applyBorder="1" applyAlignment="1" applyProtection="1"/>
    <xf numFmtId="49" fontId="16" fillId="35" borderId="24" xfId="103" applyNumberFormat="1" applyFont="1" applyFill="1" applyBorder="1" applyAlignment="1" applyProtection="1">
      <alignment horizontal="center" vertical="center" wrapText="1"/>
    </xf>
    <xf numFmtId="0" fontId="16" fillId="35" borderId="24" xfId="103" applyFont="1" applyFill="1" applyBorder="1" applyAlignment="1" applyProtection="1">
      <alignment horizontal="center" vertical="center" wrapText="1"/>
    </xf>
    <xf numFmtId="49" fontId="16" fillId="35" borderId="25" xfId="103" applyNumberFormat="1" applyFont="1" applyFill="1" applyBorder="1" applyAlignment="1" applyProtection="1">
      <alignment horizontal="center" vertical="center" wrapText="1"/>
    </xf>
    <xf numFmtId="0" fontId="14" fillId="0" borderId="0" xfId="103" applyFont="1" applyBorder="1" applyAlignment="1" applyProtection="1"/>
    <xf numFmtId="0" fontId="14" fillId="0" borderId="0" xfId="103" applyFont="1" applyAlignment="1" applyProtection="1"/>
    <xf numFmtId="49" fontId="15" fillId="0" borderId="0" xfId="103" applyNumberFormat="1" applyFont="1" applyBorder="1" applyAlignment="1" applyProtection="1">
      <alignment horizontal="left"/>
    </xf>
    <xf numFmtId="0" fontId="15" fillId="0" borderId="0" xfId="103" applyFont="1" applyBorder="1" applyAlignment="1" applyProtection="1">
      <alignment horizontal="center"/>
    </xf>
    <xf numFmtId="49" fontId="14" fillId="0" borderId="0" xfId="103" applyNumberFormat="1" applyFont="1" applyFill="1" applyBorder="1" applyAlignment="1" applyProtection="1"/>
    <xf numFmtId="0" fontId="14" fillId="0" borderId="0" xfId="103" applyFont="1" applyFill="1" applyAlignment="1" applyProtection="1"/>
    <xf numFmtId="167" fontId="14" fillId="26" borderId="3" xfId="35" applyNumberFormat="1" applyFont="1" applyFill="1" applyBorder="1" applyAlignment="1" applyProtection="1">
      <protection locked="0"/>
    </xf>
    <xf numFmtId="167" fontId="14" fillId="0" borderId="54" xfId="35" applyNumberFormat="1" applyFont="1" applyBorder="1" applyAlignment="1" applyProtection="1"/>
    <xf numFmtId="167" fontId="14" fillId="0" borderId="0" xfId="35" applyNumberFormat="1" applyFont="1" applyBorder="1" applyAlignment="1" applyProtection="1"/>
    <xf numFmtId="167" fontId="15" fillId="36" borderId="15" xfId="35" applyNumberFormat="1" applyFont="1" applyFill="1" applyBorder="1" applyAlignment="1" applyProtection="1"/>
    <xf numFmtId="0" fontId="14" fillId="0" borderId="0" xfId="103" applyFont="1" applyProtection="1"/>
    <xf numFmtId="0" fontId="14" fillId="0" borderId="0" xfId="103" applyFont="1" applyBorder="1" applyProtection="1"/>
    <xf numFmtId="49" fontId="14" fillId="0" borderId="0" xfId="103" applyNumberFormat="1" applyFont="1" applyBorder="1" applyProtection="1"/>
    <xf numFmtId="0" fontId="14" fillId="0" borderId="0" xfId="103" applyFont="1" applyBorder="1" applyAlignment="1" applyProtection="1">
      <alignment horizontal="center"/>
    </xf>
    <xf numFmtId="0" fontId="14" fillId="0" borderId="0" xfId="103" applyFont="1" applyFill="1" applyBorder="1" applyProtection="1"/>
    <xf numFmtId="0" fontId="22" fillId="0" borderId="0" xfId="103" applyFont="1" applyFill="1" applyBorder="1" applyAlignment="1" applyProtection="1">
      <alignment horizontal="right"/>
    </xf>
    <xf numFmtId="49" fontId="14" fillId="0" borderId="0" xfId="111" applyNumberFormat="1" applyFont="1" applyBorder="1" applyProtection="1"/>
    <xf numFmtId="0" fontId="14" fillId="0" borderId="0" xfId="111" applyFont="1" applyFill="1" applyBorder="1" applyProtection="1"/>
    <xf numFmtId="0" fontId="22" fillId="0" borderId="0" xfId="111" applyFont="1" applyFill="1" applyBorder="1" applyAlignment="1" applyProtection="1">
      <alignment horizontal="right"/>
    </xf>
    <xf numFmtId="49" fontId="15" fillId="0" borderId="0" xfId="111" applyNumberFormat="1" applyFont="1" applyBorder="1" applyAlignment="1" applyProtection="1">
      <alignment vertical="center"/>
    </xf>
    <xf numFmtId="49" fontId="16" fillId="35" borderId="24" xfId="111" applyNumberFormat="1" applyFont="1" applyFill="1" applyBorder="1" applyAlignment="1" applyProtection="1">
      <alignment vertical="center"/>
    </xf>
    <xf numFmtId="49" fontId="15" fillId="0" borderId="0" xfId="111" applyNumberFormat="1" applyFont="1" applyFill="1" applyBorder="1" applyAlignment="1" applyProtection="1">
      <alignment horizontal="center" wrapText="1"/>
    </xf>
    <xf numFmtId="0" fontId="22" fillId="0" borderId="0" xfId="111" applyFont="1" applyBorder="1" applyProtection="1"/>
    <xf numFmtId="0" fontId="14" fillId="0" borderId="54" xfId="111" applyFont="1" applyBorder="1" applyProtection="1"/>
    <xf numFmtId="0" fontId="15" fillId="0" borderId="0" xfId="103" applyFont="1" applyProtection="1"/>
    <xf numFmtId="49" fontId="14" fillId="0" borderId="0" xfId="111" applyNumberFormat="1" applyFont="1" applyFill="1" applyBorder="1" applyProtection="1"/>
    <xf numFmtId="0" fontId="14" fillId="26" borderId="15" xfId="111" applyFont="1" applyFill="1" applyBorder="1" applyProtection="1"/>
    <xf numFmtId="0" fontId="14" fillId="36" borderId="15" xfId="111" applyFont="1" applyFill="1" applyBorder="1" applyProtection="1"/>
    <xf numFmtId="49" fontId="14" fillId="0" borderId="0" xfId="103" applyNumberFormat="1" applyFont="1" applyProtection="1"/>
    <xf numFmtId="0" fontId="23" fillId="0" borderId="0" xfId="103" applyFont="1" applyBorder="1" applyAlignment="1" applyProtection="1">
      <alignment horizontal="right"/>
    </xf>
    <xf numFmtId="0" fontId="16" fillId="35" borderId="50" xfId="103" applyFont="1" applyFill="1" applyBorder="1" applyAlignment="1" applyProtection="1">
      <alignment horizontal="center" vertical="center" wrapText="1"/>
    </xf>
    <xf numFmtId="0" fontId="15" fillId="0" borderId="0" xfId="103" applyFont="1" applyBorder="1" applyProtection="1"/>
    <xf numFmtId="49" fontId="14" fillId="0" borderId="0" xfId="103" applyNumberFormat="1" applyFont="1" applyBorder="1" applyAlignment="1" applyProtection="1">
      <alignment horizontal="left"/>
    </xf>
    <xf numFmtId="167" fontId="14" fillId="36" borderId="15" xfId="35" applyNumberFormat="1" applyFont="1" applyFill="1" applyBorder="1" applyProtection="1"/>
    <xf numFmtId="0" fontId="14" fillId="0" borderId="0" xfId="103" applyFont="1" applyBorder="1" applyAlignment="1" applyProtection="1">
      <alignment horizontal="left" indent="1"/>
    </xf>
    <xf numFmtId="167" fontId="14" fillId="26" borderId="3" xfId="35" applyNumberFormat="1" applyFont="1" applyFill="1" applyBorder="1" applyProtection="1">
      <protection locked="0"/>
    </xf>
    <xf numFmtId="49" fontId="14" fillId="0" borderId="0" xfId="103" applyNumberFormat="1" applyFont="1" applyFill="1" applyBorder="1" applyProtection="1"/>
    <xf numFmtId="0" fontId="14" fillId="26" borderId="15" xfId="103" applyFont="1" applyFill="1" applyBorder="1" applyProtection="1"/>
    <xf numFmtId="0" fontId="14" fillId="36" borderId="15" xfId="103" applyFont="1" applyFill="1" applyBorder="1" applyProtection="1"/>
    <xf numFmtId="0" fontId="16" fillId="0" borderId="0" xfId="111" applyFont="1" applyBorder="1" applyAlignment="1" applyProtection="1">
      <alignment horizontal="center" vertical="center" wrapText="1"/>
    </xf>
    <xf numFmtId="49" fontId="16" fillId="0" borderId="0" xfId="111" applyNumberFormat="1" applyFont="1" applyBorder="1" applyAlignment="1" applyProtection="1">
      <alignment horizontal="center" vertical="center" wrapText="1"/>
    </xf>
    <xf numFmtId="49" fontId="16" fillId="35" borderId="45" xfId="111" applyNumberFormat="1" applyFont="1" applyFill="1" applyBorder="1" applyAlignment="1" applyProtection="1">
      <alignment horizontal="center" vertical="center" wrapText="1"/>
    </xf>
    <xf numFmtId="49" fontId="16" fillId="35" borderId="46" xfId="111" applyNumberFormat="1" applyFont="1" applyFill="1" applyBorder="1" applyAlignment="1" applyProtection="1">
      <alignment horizontal="center" vertical="center" wrapText="1"/>
    </xf>
    <xf numFmtId="0" fontId="16" fillId="35" borderId="46" xfId="111" applyFont="1" applyFill="1" applyBorder="1" applyAlignment="1" applyProtection="1">
      <alignment horizontal="center" vertical="center" wrapText="1"/>
    </xf>
    <xf numFmtId="49" fontId="16" fillId="35" borderId="56" xfId="111" applyNumberFormat="1" applyFont="1" applyFill="1" applyBorder="1" applyAlignment="1" applyProtection="1">
      <alignment horizontal="center" vertical="center" wrapText="1"/>
    </xf>
    <xf numFmtId="167" fontId="14" fillId="0" borderId="0" xfId="39" applyNumberFormat="1" applyFont="1" applyBorder="1" applyProtection="1"/>
    <xf numFmtId="167" fontId="14" fillId="0" borderId="0" xfId="39" applyNumberFormat="1" applyFont="1" applyFill="1" applyBorder="1" applyProtection="1"/>
    <xf numFmtId="167" fontId="15" fillId="36" borderId="15" xfId="39" applyNumberFormat="1" applyFont="1" applyFill="1" applyBorder="1" applyProtection="1"/>
    <xf numFmtId="49" fontId="15" fillId="0" borderId="0" xfId="103" applyNumberFormat="1" applyFont="1" applyBorder="1" applyProtection="1"/>
    <xf numFmtId="0" fontId="22" fillId="0" borderId="0" xfId="103" applyFont="1" applyBorder="1" applyAlignment="1" applyProtection="1">
      <alignment horizontal="right"/>
    </xf>
    <xf numFmtId="0" fontId="4" fillId="0" borderId="0" xfId="111" applyFont="1" applyBorder="1" applyProtection="1"/>
    <xf numFmtId="49" fontId="4" fillId="0" borderId="0" xfId="111" applyNumberFormat="1" applyFont="1" applyBorder="1" applyProtection="1"/>
    <xf numFmtId="0" fontId="4" fillId="0" borderId="0" xfId="111" applyFont="1" applyBorder="1" applyAlignment="1" applyProtection="1">
      <alignment vertical="center"/>
    </xf>
    <xf numFmtId="0" fontId="9" fillId="35" borderId="45" xfId="111" applyFont="1" applyFill="1" applyBorder="1" applyAlignment="1" applyProtection="1">
      <alignment horizontal="center" vertical="center" wrapText="1"/>
    </xf>
    <xf numFmtId="49" fontId="8" fillId="0" borderId="0" xfId="111" applyNumberFormat="1" applyFont="1" applyBorder="1" applyAlignment="1" applyProtection="1">
      <alignment horizontal="center"/>
    </xf>
    <xf numFmtId="0" fontId="8" fillId="0" borderId="0" xfId="111" applyFont="1" applyBorder="1" applyAlignment="1" applyProtection="1">
      <alignment horizontal="center"/>
    </xf>
    <xf numFmtId="0" fontId="26" fillId="0" borderId="0" xfId="111" applyFont="1" applyBorder="1" applyAlignment="1" applyProtection="1">
      <alignment horizontal="right"/>
    </xf>
    <xf numFmtId="0" fontId="4" fillId="0" borderId="0" xfId="111" applyFont="1" applyBorder="1" applyAlignment="1" applyProtection="1">
      <alignment horizontal="right"/>
    </xf>
    <xf numFmtId="0" fontId="4" fillId="0" borderId="0" xfId="111" quotePrefix="1" applyFont="1" applyBorder="1" applyAlignment="1" applyProtection="1">
      <alignment horizontal="left"/>
    </xf>
    <xf numFmtId="49" fontId="14" fillId="26" borderId="3" xfId="111" applyNumberFormat="1" applyFont="1" applyFill="1" applyBorder="1" applyProtection="1">
      <protection locked="0"/>
    </xf>
    <xf numFmtId="167" fontId="14" fillId="26" borderId="3" xfId="39" applyNumberFormat="1" applyFont="1" applyFill="1" applyBorder="1" applyProtection="1">
      <protection locked="0"/>
    </xf>
    <xf numFmtId="0" fontId="8" fillId="0" borderId="0" xfId="111" applyFont="1" applyBorder="1" applyProtection="1"/>
    <xf numFmtId="0" fontId="8" fillId="0" borderId="0" xfId="111" applyFont="1" applyBorder="1" applyAlignment="1" applyProtection="1">
      <alignment vertical="center"/>
    </xf>
    <xf numFmtId="49" fontId="15" fillId="0" borderId="0" xfId="111" applyNumberFormat="1" applyFont="1" applyFill="1" applyBorder="1" applyAlignment="1" applyProtection="1">
      <alignment horizontal="left" vertical="center"/>
    </xf>
    <xf numFmtId="0" fontId="14" fillId="0" borderId="0" xfId="111" applyFont="1" applyFill="1" applyBorder="1" applyAlignment="1" applyProtection="1">
      <alignment vertical="center"/>
    </xf>
    <xf numFmtId="0" fontId="15" fillId="0" borderId="0" xfId="111" applyFont="1" applyFill="1" applyBorder="1" applyAlignment="1" applyProtection="1">
      <alignment vertical="center"/>
    </xf>
    <xf numFmtId="167" fontId="15" fillId="36" borderId="15" xfId="39" applyNumberFormat="1" applyFont="1" applyFill="1" applyBorder="1" applyAlignment="1" applyProtection="1">
      <alignment horizontal="center"/>
    </xf>
    <xf numFmtId="0" fontId="8" fillId="0" borderId="0" xfId="111" applyFont="1" applyFill="1" applyBorder="1" applyProtection="1"/>
    <xf numFmtId="0" fontId="8" fillId="0" borderId="57" xfId="111" applyFont="1" applyFill="1" applyBorder="1" applyProtection="1"/>
    <xf numFmtId="0" fontId="4" fillId="0" borderId="0" xfId="111" applyFont="1" applyProtection="1"/>
    <xf numFmtId="0" fontId="14" fillId="0" borderId="0" xfId="111" applyFont="1" applyBorder="1" applyAlignment="1" applyProtection="1">
      <alignment horizontal="center" vertical="top"/>
    </xf>
    <xf numFmtId="0" fontId="14" fillId="0" borderId="0" xfId="111" applyFont="1" applyBorder="1" applyAlignment="1" applyProtection="1">
      <alignment vertical="top"/>
    </xf>
    <xf numFmtId="0" fontId="14" fillId="0" borderId="0" xfId="111" applyFont="1" applyAlignment="1" applyProtection="1">
      <alignment vertical="top"/>
    </xf>
    <xf numFmtId="49" fontId="14" fillId="0" borderId="0" xfId="111" applyNumberFormat="1" applyFont="1" applyBorder="1" applyAlignment="1" applyProtection="1">
      <alignment horizontal="left"/>
    </xf>
    <xf numFmtId="49" fontId="14" fillId="0" borderId="0" xfId="111" applyNumberFormat="1" applyFont="1" applyBorder="1" applyAlignment="1" applyProtection="1">
      <alignment horizontal="center"/>
    </xf>
    <xf numFmtId="49" fontId="15" fillId="0" borderId="0" xfId="111" applyNumberFormat="1" applyFont="1" applyFill="1" applyBorder="1" applyAlignment="1" applyProtection="1">
      <alignment horizontal="center" vertical="center" wrapText="1"/>
    </xf>
    <xf numFmtId="0" fontId="15" fillId="0" borderId="0" xfId="111" applyFont="1" applyFill="1" applyBorder="1" applyAlignment="1" applyProtection="1">
      <alignment horizontal="center" vertical="center" wrapText="1"/>
    </xf>
    <xf numFmtId="49" fontId="16" fillId="35" borderId="50" xfId="111" applyNumberFormat="1" applyFont="1" applyFill="1" applyBorder="1" applyAlignment="1" applyProtection="1">
      <alignment horizontal="center" vertical="center" wrapText="1"/>
    </xf>
    <xf numFmtId="49" fontId="14" fillId="0" borderId="0" xfId="111" applyNumberFormat="1" applyFont="1" applyFill="1" applyBorder="1" applyAlignment="1" applyProtection="1">
      <alignment horizontal="left"/>
    </xf>
    <xf numFmtId="0" fontId="20" fillId="0" borderId="0" xfId="111" applyFont="1" applyFill="1" applyBorder="1" applyAlignment="1" applyProtection="1">
      <alignment horizontal="center" wrapText="1"/>
    </xf>
    <xf numFmtId="49" fontId="14" fillId="0" borderId="0" xfId="111" applyNumberFormat="1" applyFont="1" applyFill="1" applyBorder="1" applyAlignment="1" applyProtection="1">
      <alignment horizontal="center" wrapText="1"/>
    </xf>
    <xf numFmtId="0" fontId="15" fillId="0" borderId="0" xfId="111" applyFont="1" applyFill="1" applyBorder="1" applyProtection="1"/>
    <xf numFmtId="0" fontId="14" fillId="0" borderId="0" xfId="111" applyFont="1" applyFill="1" applyProtection="1"/>
    <xf numFmtId="49" fontId="15" fillId="0" borderId="0" xfId="111" applyNumberFormat="1" applyFont="1" applyFill="1" applyBorder="1" applyAlignment="1" applyProtection="1">
      <alignment horizontal="left"/>
    </xf>
    <xf numFmtId="167" fontId="15" fillId="36" borderId="15" xfId="39" applyNumberFormat="1" applyFont="1" applyFill="1" applyBorder="1" applyAlignment="1" applyProtection="1">
      <alignment vertical="center"/>
    </xf>
    <xf numFmtId="49" fontId="14" fillId="0" borderId="0" xfId="111" applyNumberFormat="1" applyFont="1" applyAlignment="1" applyProtection="1">
      <alignment horizontal="left"/>
    </xf>
    <xf numFmtId="0" fontId="14" fillId="0" borderId="0" xfId="111" applyFont="1" applyBorder="1" applyAlignment="1" applyProtection="1">
      <alignment horizontal="right"/>
    </xf>
    <xf numFmtId="0" fontId="4" fillId="0" borderId="0" xfId="111" quotePrefix="1" applyFont="1" applyBorder="1" applyProtection="1"/>
    <xf numFmtId="0" fontId="14" fillId="0" borderId="0" xfId="111" applyFont="1" applyBorder="1" applyAlignment="1" applyProtection="1">
      <alignment horizontal="right" vertical="center"/>
    </xf>
    <xf numFmtId="0" fontId="14" fillId="0" borderId="0" xfId="111" applyFont="1" applyBorder="1" applyAlignment="1" applyProtection="1">
      <alignment vertical="center"/>
    </xf>
    <xf numFmtId="0" fontId="14" fillId="0" borderId="0" xfId="113" applyFont="1" applyBorder="1" applyProtection="1"/>
    <xf numFmtId="49" fontId="14" fillId="0" borderId="0" xfId="113" applyNumberFormat="1" applyFont="1" applyBorder="1" applyProtection="1"/>
    <xf numFmtId="0" fontId="14" fillId="0" borderId="0" xfId="113" applyFont="1" applyProtection="1"/>
    <xf numFmtId="49" fontId="14" fillId="0" borderId="0" xfId="113" applyNumberFormat="1" applyFont="1" applyBorder="1" applyAlignment="1" applyProtection="1">
      <alignment horizontal="center"/>
    </xf>
    <xf numFmtId="0" fontId="14" fillId="0" borderId="0" xfId="113" applyFont="1" applyBorder="1" applyAlignment="1" applyProtection="1">
      <alignment horizontal="center" vertical="center" wrapText="1"/>
    </xf>
    <xf numFmtId="0" fontId="16" fillId="35" borderId="45" xfId="113" applyFont="1" applyFill="1" applyBorder="1" applyAlignment="1" applyProtection="1">
      <alignment horizontal="center" vertical="center" wrapText="1"/>
    </xf>
    <xf numFmtId="0" fontId="16" fillId="35" borderId="46" xfId="113" applyFont="1" applyFill="1" applyBorder="1" applyAlignment="1" applyProtection="1">
      <alignment horizontal="center" vertical="center" wrapText="1"/>
    </xf>
    <xf numFmtId="0" fontId="16" fillId="35" borderId="56" xfId="113" applyFont="1" applyFill="1" applyBorder="1" applyAlignment="1" applyProtection="1">
      <alignment horizontal="center" vertical="center" wrapText="1"/>
    </xf>
    <xf numFmtId="0" fontId="14" fillId="0" borderId="0" xfId="113" applyFont="1" applyBorder="1" applyAlignment="1" applyProtection="1">
      <alignment vertical="top"/>
    </xf>
    <xf numFmtId="0" fontId="22" fillId="0" borderId="0" xfId="113" applyFont="1" applyBorder="1" applyAlignment="1" applyProtection="1">
      <alignment horizontal="right"/>
    </xf>
    <xf numFmtId="0" fontId="15" fillId="0" borderId="0" xfId="113" applyFont="1" applyBorder="1" applyProtection="1"/>
    <xf numFmtId="167" fontId="15" fillId="26" borderId="3" xfId="41" applyNumberFormat="1" applyFont="1" applyFill="1" applyBorder="1" applyProtection="1">
      <protection locked="0"/>
    </xf>
    <xf numFmtId="167" fontId="14" fillId="26" borderId="3" xfId="41" applyNumberFormat="1" applyFont="1" applyFill="1" applyBorder="1" applyProtection="1">
      <protection locked="0"/>
    </xf>
    <xf numFmtId="167" fontId="14" fillId="0" borderId="0" xfId="41" applyNumberFormat="1" applyFont="1" applyBorder="1" applyProtection="1"/>
    <xf numFmtId="9" fontId="14" fillId="26" borderId="3" xfId="133" applyFont="1" applyFill="1" applyBorder="1" applyAlignment="1" applyProtection="1">
      <alignment horizontal="center"/>
      <protection locked="0"/>
    </xf>
    <xf numFmtId="0" fontId="15" fillId="0" borderId="0" xfId="113" applyFont="1" applyProtection="1"/>
    <xf numFmtId="0" fontId="15" fillId="0" borderId="0" xfId="113" applyFont="1" applyFill="1" applyBorder="1" applyProtection="1"/>
    <xf numFmtId="49" fontId="14" fillId="0" borderId="0" xfId="113" applyNumberFormat="1" applyFont="1" applyFill="1" applyBorder="1" applyProtection="1"/>
    <xf numFmtId="167" fontId="15" fillId="36" borderId="15" xfId="41" applyNumberFormat="1" applyFont="1" applyFill="1" applyBorder="1" applyProtection="1"/>
    <xf numFmtId="0" fontId="14" fillId="0" borderId="0" xfId="113" applyFont="1" applyBorder="1" applyAlignment="1" applyProtection="1">
      <alignment horizontal="right"/>
    </xf>
    <xf numFmtId="0" fontId="14" fillId="26" borderId="15" xfId="113" applyFont="1" applyFill="1" applyBorder="1" applyProtection="1"/>
    <xf numFmtId="0" fontId="14" fillId="36" borderId="15" xfId="113" applyFont="1" applyFill="1" applyBorder="1" applyProtection="1"/>
    <xf numFmtId="49" fontId="14" fillId="0" borderId="0" xfId="113" applyNumberFormat="1" applyFont="1" applyProtection="1"/>
    <xf numFmtId="0" fontId="14" fillId="0" borderId="0" xfId="114" applyFont="1" applyBorder="1" applyProtection="1"/>
    <xf numFmtId="0" fontId="14" fillId="0" borderId="0" xfId="114" applyFont="1" applyProtection="1"/>
    <xf numFmtId="0" fontId="16" fillId="35" borderId="50" xfId="114" applyFont="1" applyFill="1" applyBorder="1" applyAlignment="1" applyProtection="1">
      <alignment horizontal="center" vertical="center" wrapText="1"/>
    </xf>
    <xf numFmtId="49" fontId="14" fillId="0" borderId="0" xfId="114" applyNumberFormat="1" applyFont="1" applyBorder="1" applyProtection="1"/>
    <xf numFmtId="0" fontId="15" fillId="0" borderId="0" xfId="114" applyFont="1" applyBorder="1" applyAlignment="1" applyProtection="1">
      <alignment horizontal="center"/>
    </xf>
    <xf numFmtId="0" fontId="22" fillId="0" borderId="0" xfId="114" applyFont="1" applyBorder="1" applyAlignment="1" applyProtection="1">
      <alignment horizontal="right"/>
    </xf>
    <xf numFmtId="167" fontId="14" fillId="26" borderId="3" xfId="42" applyNumberFormat="1" applyFont="1" applyFill="1" applyBorder="1" applyProtection="1">
      <protection locked="0"/>
    </xf>
    <xf numFmtId="0" fontId="15" fillId="0" borderId="0" xfId="114" applyFont="1" applyBorder="1" applyProtection="1"/>
    <xf numFmtId="49" fontId="15" fillId="0" borderId="0" xfId="114" applyNumberFormat="1" applyFont="1" applyBorder="1" applyProtection="1"/>
    <xf numFmtId="167" fontId="15" fillId="36" borderId="15" xfId="42" applyNumberFormat="1" applyFont="1" applyFill="1" applyBorder="1" applyProtection="1"/>
    <xf numFmtId="49" fontId="15" fillId="0" borderId="0" xfId="114" applyNumberFormat="1" applyFont="1" applyFill="1" applyBorder="1" applyProtection="1"/>
    <xf numFmtId="0" fontId="14" fillId="0" borderId="0" xfId="114" applyFont="1" applyFill="1" applyBorder="1" applyProtection="1"/>
    <xf numFmtId="49" fontId="14" fillId="0" borderId="0" xfId="114" applyNumberFormat="1" applyFont="1" applyFill="1" applyBorder="1" applyProtection="1"/>
    <xf numFmtId="0" fontId="22" fillId="0" borderId="0" xfId="114" applyFont="1" applyFill="1" applyBorder="1" applyAlignment="1" applyProtection="1">
      <alignment horizontal="right"/>
    </xf>
    <xf numFmtId="0" fontId="14" fillId="0" borderId="0" xfId="114" applyFont="1" applyFill="1" applyProtection="1"/>
    <xf numFmtId="0" fontId="14" fillId="26" borderId="15" xfId="114" applyFont="1" applyFill="1" applyBorder="1" applyProtection="1"/>
    <xf numFmtId="0" fontId="14" fillId="0" borderId="0" xfId="114" applyFont="1" applyBorder="1" applyAlignment="1" applyProtection="1">
      <alignment horizontal="right"/>
    </xf>
    <xf numFmtId="0" fontId="14" fillId="36" borderId="15" xfId="114" applyFont="1" applyFill="1" applyBorder="1" applyProtection="1"/>
    <xf numFmtId="0" fontId="14" fillId="0" borderId="0" xfId="106" applyFont="1" applyFill="1" applyBorder="1" applyProtection="1"/>
    <xf numFmtId="0" fontId="17" fillId="0" borderId="0" xfId="114" applyFont="1" applyFill="1" applyBorder="1" applyProtection="1"/>
    <xf numFmtId="0" fontId="14" fillId="0" borderId="0" xfId="114" applyFont="1" applyFill="1" applyBorder="1" applyAlignment="1" applyProtection="1">
      <alignment horizontal="center" vertical="center" wrapText="1"/>
    </xf>
    <xf numFmtId="0" fontId="16" fillId="0" borderId="0" xfId="114" applyFont="1" applyFill="1" applyBorder="1" applyAlignment="1" applyProtection="1">
      <alignment horizontal="center" vertical="center" wrapText="1"/>
    </xf>
    <xf numFmtId="0" fontId="15" fillId="0" borderId="0" xfId="114" applyFont="1" applyFill="1" applyBorder="1" applyAlignment="1" applyProtection="1">
      <alignment horizontal="center" vertical="center" wrapText="1"/>
    </xf>
    <xf numFmtId="0" fontId="15" fillId="0" borderId="0" xfId="114" applyFont="1" applyFill="1" applyBorder="1" applyAlignment="1" applyProtection="1">
      <alignment horizontal="center"/>
    </xf>
    <xf numFmtId="49" fontId="15" fillId="0" borderId="0" xfId="114" applyNumberFormat="1" applyFont="1" applyBorder="1" applyAlignment="1" applyProtection="1">
      <alignment horizontal="center"/>
    </xf>
    <xf numFmtId="0" fontId="16" fillId="0" borderId="0" xfId="114" applyFont="1" applyFill="1" applyBorder="1" applyAlignment="1" applyProtection="1">
      <alignment horizontal="center"/>
    </xf>
    <xf numFmtId="0" fontId="15" fillId="0" borderId="0" xfId="114" applyFont="1" applyFill="1" applyBorder="1" applyProtection="1"/>
    <xf numFmtId="0" fontId="16" fillId="0" borderId="0" xfId="114" applyFont="1" applyFill="1" applyBorder="1" applyProtection="1"/>
    <xf numFmtId="0" fontId="27" fillId="0" borderId="0" xfId="114" applyFont="1" applyFill="1" applyBorder="1" applyAlignment="1" applyProtection="1">
      <alignment horizontal="right"/>
    </xf>
    <xf numFmtId="167" fontId="14" fillId="0" borderId="0" xfId="42" applyNumberFormat="1" applyFont="1" applyFill="1" applyBorder="1" applyProtection="1"/>
    <xf numFmtId="167" fontId="14" fillId="0" borderId="58" xfId="42" applyNumberFormat="1" applyFont="1" applyFill="1" applyBorder="1" applyProtection="1"/>
    <xf numFmtId="167" fontId="14" fillId="0" borderId="59" xfId="42" applyNumberFormat="1" applyFont="1" applyFill="1" applyBorder="1" applyProtection="1"/>
    <xf numFmtId="167" fontId="16" fillId="0" borderId="0" xfId="42" applyNumberFormat="1" applyFont="1" applyFill="1" applyBorder="1" applyProtection="1"/>
    <xf numFmtId="10" fontId="15" fillId="36" borderId="15" xfId="133" applyNumberFormat="1" applyFont="1" applyFill="1" applyBorder="1" applyProtection="1"/>
    <xf numFmtId="10" fontId="15" fillId="0" borderId="0" xfId="133" applyNumberFormat="1" applyFont="1" applyBorder="1" applyProtection="1"/>
    <xf numFmtId="168" fontId="15" fillId="0" borderId="0" xfId="32" applyNumberFormat="1" applyFont="1" applyBorder="1" applyProtection="1"/>
    <xf numFmtId="168" fontId="15" fillId="0" borderId="0" xfId="32" applyNumberFormat="1" applyFont="1" applyFill="1" applyBorder="1" applyAlignment="1" applyProtection="1">
      <alignment horizontal="center" vertical="justify"/>
    </xf>
    <xf numFmtId="168" fontId="22" fillId="0" borderId="0" xfId="32" applyNumberFormat="1" applyFont="1" applyFill="1" applyBorder="1" applyAlignment="1" applyProtection="1">
      <alignment horizontal="right"/>
    </xf>
    <xf numFmtId="168" fontId="22" fillId="0" borderId="0" xfId="32" applyNumberFormat="1" applyFont="1" applyBorder="1" applyAlignment="1" applyProtection="1">
      <alignment horizontal="right"/>
    </xf>
    <xf numFmtId="168" fontId="15" fillId="0" borderId="0" xfId="32" applyNumberFormat="1" applyFont="1" applyFill="1" applyBorder="1" applyAlignment="1" applyProtection="1">
      <alignment horizontal="center" wrapText="1"/>
    </xf>
    <xf numFmtId="0" fontId="8" fillId="0" borderId="0" xfId="0" applyFont="1" applyBorder="1" applyAlignment="1" applyProtection="1">
      <alignment vertical="center" wrapText="1"/>
    </xf>
    <xf numFmtId="0" fontId="14" fillId="46" borderId="0" xfId="111" applyFont="1" applyFill="1" applyProtection="1"/>
    <xf numFmtId="0" fontId="15" fillId="46" borderId="0" xfId="103" applyFont="1" applyFill="1" applyProtection="1"/>
    <xf numFmtId="49" fontId="15" fillId="46" borderId="0" xfId="111" applyNumberFormat="1" applyFont="1" applyFill="1" applyBorder="1" applyProtection="1"/>
    <xf numFmtId="49" fontId="14" fillId="46" borderId="0" xfId="111" applyNumberFormat="1" applyFont="1" applyFill="1" applyBorder="1" applyProtection="1"/>
    <xf numFmtId="167" fontId="15" fillId="46" borderId="0" xfId="39" applyNumberFormat="1" applyFont="1" applyFill="1" applyBorder="1" applyAlignment="1" applyProtection="1"/>
    <xf numFmtId="0" fontId="14" fillId="46" borderId="0" xfId="111" applyFont="1" applyFill="1" applyBorder="1" applyProtection="1"/>
    <xf numFmtId="0" fontId="14" fillId="47" borderId="0" xfId="103" applyFont="1" applyFill="1" applyBorder="1" applyProtection="1"/>
    <xf numFmtId="0" fontId="14" fillId="46" borderId="0" xfId="104" applyFont="1" applyFill="1" applyProtection="1">
      <protection hidden="1"/>
    </xf>
    <xf numFmtId="0" fontId="14" fillId="46" borderId="0" xfId="104" applyFont="1" applyFill="1" applyBorder="1" applyProtection="1">
      <protection hidden="1"/>
    </xf>
    <xf numFmtId="164" fontId="14" fillId="46" borderId="0" xfId="36" applyNumberFormat="1" applyFont="1" applyFill="1" applyBorder="1" applyAlignment="1" applyProtection="1">
      <protection locked="0" hidden="1"/>
    </xf>
    <xf numFmtId="0" fontId="14" fillId="46" borderId="0" xfId="103" applyFont="1" applyFill="1" applyBorder="1" applyProtection="1"/>
    <xf numFmtId="49" fontId="14" fillId="46" borderId="0" xfId="103" applyNumberFormat="1" applyFont="1" applyFill="1" applyBorder="1" applyAlignment="1" applyProtection="1">
      <alignment horizontal="left"/>
    </xf>
    <xf numFmtId="0" fontId="14" fillId="46" borderId="0" xfId="103" applyFont="1" applyFill="1" applyProtection="1"/>
    <xf numFmtId="0" fontId="14" fillId="46" borderId="0" xfId="103" applyFont="1" applyFill="1" applyBorder="1" applyAlignment="1" applyProtection="1">
      <alignment horizontal="left" indent="1"/>
    </xf>
    <xf numFmtId="0" fontId="15" fillId="46" borderId="0" xfId="103" applyFont="1" applyFill="1" applyBorder="1" applyProtection="1"/>
    <xf numFmtId="167" fontId="14" fillId="46" borderId="0" xfId="35" applyNumberFormat="1" applyFont="1" applyFill="1" applyBorder="1" applyProtection="1">
      <protection locked="0"/>
    </xf>
    <xf numFmtId="167" fontId="14" fillId="46" borderId="0" xfId="35" applyNumberFormat="1" applyFont="1" applyFill="1" applyBorder="1" applyProtection="1"/>
    <xf numFmtId="0" fontId="14" fillId="46" borderId="0" xfId="103" applyFont="1" applyFill="1" applyBorder="1" applyAlignment="1" applyProtection="1">
      <alignment horizontal="center"/>
    </xf>
    <xf numFmtId="0" fontId="26" fillId="46" borderId="0" xfId="111" applyFont="1" applyFill="1" applyBorder="1" applyAlignment="1" applyProtection="1">
      <alignment horizontal="right"/>
    </xf>
    <xf numFmtId="0" fontId="7" fillId="0" borderId="0" xfId="103" applyFont="1" applyProtection="1"/>
    <xf numFmtId="39" fontId="7" fillId="0" borderId="0" xfId="0" applyNumberFormat="1" applyFont="1" applyFill="1" applyBorder="1" applyAlignment="1" applyProtection="1">
      <alignment horizontal="left" vertical="center"/>
    </xf>
    <xf numFmtId="39" fontId="7" fillId="0" borderId="0" xfId="0" applyNumberFormat="1" applyFont="1" applyFill="1" applyBorder="1" applyAlignment="1" applyProtection="1">
      <alignment horizontal="left" vertical="top"/>
      <protection hidden="1"/>
    </xf>
    <xf numFmtId="39" fontId="7" fillId="0" borderId="0" xfId="0" applyNumberFormat="1" applyFont="1" applyFill="1" applyBorder="1" applyAlignment="1" applyProtection="1">
      <protection hidden="1"/>
    </xf>
    <xf numFmtId="164" fontId="7" fillId="0" borderId="0" xfId="32" applyNumberFormat="1" applyFont="1" applyFill="1" applyBorder="1" applyAlignment="1" applyProtection="1">
      <alignment horizontal="right"/>
      <protection hidden="1"/>
    </xf>
    <xf numFmtId="164" fontId="15" fillId="0" borderId="0" xfId="32" applyNumberFormat="1" applyFont="1" applyFill="1" applyBorder="1" applyAlignment="1" applyProtection="1">
      <alignment horizontal="right"/>
      <protection hidden="1"/>
    </xf>
    <xf numFmtId="9" fontId="7" fillId="0" borderId="0" xfId="133" applyFont="1" applyFill="1" applyBorder="1" applyAlignment="1" applyProtection="1">
      <alignment horizontal="center" vertical="top" wrapText="1"/>
      <protection hidden="1"/>
    </xf>
    <xf numFmtId="39" fontId="7" fillId="0" borderId="0" xfId="0" quotePrefix="1" applyNumberFormat="1" applyFont="1" applyFill="1" applyBorder="1" applyAlignment="1" applyProtection="1">
      <alignment horizontal="left" vertical="top"/>
      <protection hidden="1"/>
    </xf>
    <xf numFmtId="0" fontId="7" fillId="0" borderId="0" xfId="0" applyFont="1" applyFill="1" applyBorder="1" applyAlignment="1" applyProtection="1">
      <protection hidden="1"/>
    </xf>
    <xf numFmtId="164" fontId="7" fillId="26" borderId="3" xfId="32" applyNumberFormat="1" applyFont="1" applyFill="1" applyBorder="1" applyAlignment="1" applyProtection="1">
      <alignment horizontal="right"/>
      <protection locked="0"/>
    </xf>
    <xf numFmtId="164" fontId="15" fillId="36" borderId="15" xfId="32" applyNumberFormat="1" applyFont="1" applyFill="1" applyBorder="1" applyAlignment="1" applyProtection="1">
      <alignment horizontal="right"/>
      <protection hidden="1"/>
    </xf>
    <xf numFmtId="39" fontId="7" fillId="0" borderId="0" xfId="0" quotePrefix="1" applyNumberFormat="1" applyFont="1" applyFill="1" applyBorder="1" applyAlignment="1" applyProtection="1"/>
    <xf numFmtId="39" fontId="15" fillId="0" borderId="0" xfId="0" quotePrefix="1" applyNumberFormat="1" applyFont="1" applyFill="1" applyBorder="1" applyAlignment="1" applyProtection="1">
      <alignment horizontal="left" vertical="top"/>
      <protection hidden="1"/>
    </xf>
    <xf numFmtId="39" fontId="7" fillId="0" borderId="0" xfId="0" applyNumberFormat="1" applyFont="1" applyBorder="1" applyAlignment="1" applyProtection="1">
      <protection hidden="1"/>
    </xf>
    <xf numFmtId="164" fontId="7" fillId="26" borderId="3" xfId="33" applyNumberFormat="1" applyFont="1" applyFill="1" applyBorder="1" applyAlignment="1" applyProtection="1">
      <alignment horizontal="right"/>
      <protection locked="0"/>
    </xf>
    <xf numFmtId="9" fontId="7" fillId="23" borderId="0" xfId="133" applyFont="1" applyFill="1" applyBorder="1" applyAlignment="1" applyProtection="1">
      <alignment horizontal="center" vertical="top" wrapText="1"/>
      <protection hidden="1"/>
    </xf>
    <xf numFmtId="0" fontId="15" fillId="0" borderId="0" xfId="0" applyFont="1" applyFill="1" applyBorder="1" applyAlignment="1" applyProtection="1">
      <protection hidden="1"/>
    </xf>
    <xf numFmtId="39" fontId="7" fillId="0" borderId="0" xfId="0" applyNumberFormat="1" applyFont="1" applyFill="1" applyBorder="1" applyAlignment="1" applyProtection="1">
      <alignment horizontal="left" vertical="top" indent="1"/>
      <protection hidden="1"/>
    </xf>
    <xf numFmtId="164" fontId="7" fillId="0" borderId="0" xfId="32" applyNumberFormat="1" applyFont="1" applyFill="1" applyBorder="1" applyAlignment="1" applyProtection="1">
      <alignment horizontal="right"/>
      <protection locked="0" hidden="1"/>
    </xf>
    <xf numFmtId="168" fontId="15" fillId="0" borderId="0" xfId="32" applyNumberFormat="1" applyFont="1" applyFill="1" applyBorder="1" applyAlignment="1" applyProtection="1">
      <alignment horizontal="center"/>
      <protection hidden="1"/>
    </xf>
    <xf numFmtId="0" fontId="7" fillId="0" borderId="0" xfId="108" applyFont="1" applyFill="1" applyBorder="1" applyProtection="1">
      <protection hidden="1"/>
    </xf>
    <xf numFmtId="0" fontId="23" fillId="0" borderId="0" xfId="109" applyFont="1" applyFill="1" applyBorder="1" applyAlignment="1" applyProtection="1">
      <protection hidden="1"/>
    </xf>
    <xf numFmtId="49" fontId="7" fillId="0" borderId="0" xfId="108" applyNumberFormat="1" applyFont="1" applyFill="1" applyBorder="1" applyProtection="1">
      <protection hidden="1"/>
    </xf>
    <xf numFmtId="0" fontId="23" fillId="0" borderId="0" xfId="109" applyFont="1" applyAlignment="1" applyProtection="1">
      <alignment horizontal="right"/>
      <protection hidden="1"/>
    </xf>
    <xf numFmtId="49" fontId="7" fillId="0" borderId="0" xfId="108" applyNumberFormat="1" applyFont="1" applyBorder="1" applyProtection="1">
      <protection hidden="1"/>
    </xf>
    <xf numFmtId="9" fontId="7" fillId="0" borderId="0" xfId="133" applyFont="1" applyFill="1" applyBorder="1" applyProtection="1">
      <protection hidden="1"/>
    </xf>
    <xf numFmtId="39" fontId="7" fillId="0" borderId="0" xfId="98" applyNumberFormat="1" applyFont="1" applyFill="1" applyBorder="1" applyProtection="1">
      <protection hidden="1"/>
    </xf>
    <xf numFmtId="0" fontId="6" fillId="0" borderId="0" xfId="53" applyFont="1" applyFill="1" applyBorder="1" applyAlignment="1" applyProtection="1">
      <alignment horizontal="left"/>
    </xf>
    <xf numFmtId="164" fontId="15" fillId="0" borderId="0" xfId="38" applyNumberFormat="1" applyFont="1" applyFill="1" applyBorder="1" applyProtection="1">
      <protection hidden="1"/>
    </xf>
    <xf numFmtId="0" fontId="1" fillId="0" borderId="0" xfId="97" applyFont="1" applyFill="1" applyBorder="1" applyAlignment="1" applyProtection="1">
      <alignment horizontal="left" vertical="center"/>
    </xf>
    <xf numFmtId="164" fontId="7" fillId="26" borderId="3" xfId="32" applyNumberFormat="1" applyFont="1" applyFill="1" applyBorder="1" applyProtection="1">
      <protection locked="0"/>
    </xf>
    <xf numFmtId="164" fontId="7" fillId="0" borderId="0" xfId="38" applyNumberFormat="1" applyFont="1" applyFill="1" applyBorder="1" applyProtection="1">
      <protection locked="0" hidden="1"/>
    </xf>
    <xf numFmtId="0" fontId="7" fillId="0" borderId="0" xfId="108" applyFont="1" applyBorder="1" applyProtection="1">
      <protection hidden="1"/>
    </xf>
    <xf numFmtId="0" fontId="7" fillId="0" borderId="0" xfId="108" applyFont="1" applyProtection="1">
      <protection hidden="1"/>
    </xf>
    <xf numFmtId="0" fontId="8" fillId="0" borderId="0" xfId="97" applyFont="1" applyFill="1" applyBorder="1" applyAlignment="1" applyProtection="1">
      <alignment vertical="center"/>
    </xf>
    <xf numFmtId="0" fontId="1" fillId="0" borderId="0" xfId="97" applyFont="1" applyFill="1" applyBorder="1" applyAlignment="1" applyProtection="1">
      <alignment vertical="center"/>
    </xf>
    <xf numFmtId="164" fontId="7" fillId="26" borderId="3" xfId="38" applyNumberFormat="1" applyFont="1" applyFill="1" applyBorder="1" applyProtection="1">
      <protection locked="0"/>
    </xf>
    <xf numFmtId="164" fontId="7" fillId="0" borderId="0" xfId="38" applyNumberFormat="1" applyFont="1" applyFill="1" applyBorder="1" applyProtection="1">
      <protection hidden="1"/>
    </xf>
    <xf numFmtId="0" fontId="7" fillId="0" borderId="0" xfId="98" quotePrefix="1" applyNumberFormat="1" applyFont="1" applyBorder="1" applyAlignment="1" applyProtection="1">
      <alignment horizontal="left"/>
      <protection hidden="1"/>
    </xf>
    <xf numFmtId="0" fontId="7" fillId="0" borderId="0" xfId="108" applyFont="1" applyFill="1" applyProtection="1">
      <protection hidden="1"/>
    </xf>
    <xf numFmtId="0" fontId="8" fillId="0" borderId="0" xfId="97" applyFont="1" applyFill="1" applyBorder="1" applyAlignment="1" applyProtection="1">
      <alignment horizontal="left" vertical="center"/>
    </xf>
    <xf numFmtId="0" fontId="1" fillId="0" borderId="0" xfId="97" applyFont="1" applyFill="1" applyBorder="1" applyAlignment="1">
      <alignment vertical="center"/>
    </xf>
    <xf numFmtId="0" fontId="8" fillId="0" borderId="0" xfId="97" applyFont="1" applyFill="1" applyBorder="1" applyAlignment="1">
      <alignment vertical="center"/>
    </xf>
    <xf numFmtId="0" fontId="1" fillId="0" borderId="0" xfId="97" applyFont="1" applyFill="1" applyBorder="1" applyAlignment="1" applyProtection="1">
      <alignment horizontal="left" vertical="center" wrapText="1"/>
    </xf>
    <xf numFmtId="0" fontId="7" fillId="0" borderId="0" xfId="108" applyFont="1" applyFill="1" applyBorder="1" applyAlignment="1" applyProtection="1">
      <alignment vertical="top" wrapText="1"/>
      <protection hidden="1"/>
    </xf>
    <xf numFmtId="0" fontId="7" fillId="0" borderId="0" xfId="108" quotePrefix="1" applyFont="1" applyFill="1" applyBorder="1" applyAlignment="1" applyProtection="1">
      <alignment horizontal="center" vertical="top"/>
      <protection hidden="1"/>
    </xf>
    <xf numFmtId="0" fontId="6" fillId="0" borderId="0" xfId="53" applyFont="1" applyFill="1" applyBorder="1" applyAlignment="1" applyProtection="1">
      <alignment wrapText="1"/>
    </xf>
    <xf numFmtId="39" fontId="7" fillId="0" borderId="0" xfId="98" applyNumberFormat="1" applyFont="1" applyProtection="1">
      <protection hidden="1"/>
    </xf>
    <xf numFmtId="0" fontId="23" fillId="0" borderId="0" xfId="98" applyFont="1" applyBorder="1" applyAlignment="1" applyProtection="1">
      <protection hidden="1"/>
    </xf>
    <xf numFmtId="39" fontId="15" fillId="0" borderId="0" xfId="98" applyNumberFormat="1" applyFont="1" applyBorder="1" applyAlignment="1" applyProtection="1">
      <alignment horizontal="left"/>
      <protection hidden="1"/>
    </xf>
    <xf numFmtId="0" fontId="23" fillId="0" borderId="0" xfId="98" applyFont="1" applyBorder="1" applyAlignment="1" applyProtection="1">
      <alignment horizontal="right"/>
      <protection hidden="1"/>
    </xf>
    <xf numFmtId="39" fontId="15" fillId="0" borderId="0" xfId="98" applyNumberFormat="1" applyFont="1" applyProtection="1">
      <protection hidden="1"/>
    </xf>
    <xf numFmtId="39" fontId="16" fillId="0" borderId="0" xfId="98" applyNumberFormat="1" applyFont="1" applyFill="1" applyBorder="1" applyAlignment="1" applyProtection="1">
      <alignment vertical="center" wrapText="1"/>
      <protection hidden="1"/>
    </xf>
    <xf numFmtId="39" fontId="15" fillId="0" borderId="0" xfId="98" applyNumberFormat="1" applyFont="1" applyFill="1" applyBorder="1" applyProtection="1">
      <protection hidden="1"/>
    </xf>
    <xf numFmtId="39" fontId="7" fillId="0" borderId="0" xfId="98" applyNumberFormat="1" applyFont="1" applyFill="1" applyBorder="1" applyAlignment="1" applyProtection="1">
      <alignment vertical="center" wrapText="1"/>
      <protection hidden="1"/>
    </xf>
    <xf numFmtId="39" fontId="15" fillId="0" borderId="0" xfId="98" applyNumberFormat="1" applyFont="1" applyFill="1" applyBorder="1" applyAlignment="1" applyProtection="1">
      <alignment horizontal="center"/>
      <protection hidden="1"/>
    </xf>
    <xf numFmtId="39" fontId="7" fillId="0" borderId="0" xfId="98" applyNumberFormat="1" applyFont="1" applyFill="1" applyBorder="1" applyAlignment="1" applyProtection="1">
      <alignment horizontal="left" vertical="top" indent="1"/>
      <protection hidden="1"/>
    </xf>
    <xf numFmtId="164" fontId="7" fillId="26" borderId="3" xfId="33" applyNumberFormat="1" applyFont="1" applyFill="1" applyBorder="1" applyAlignment="1" applyProtection="1">
      <alignment horizontal="center"/>
      <protection locked="0"/>
    </xf>
    <xf numFmtId="39" fontId="7" fillId="0" borderId="0" xfId="98" applyNumberFormat="1" applyFont="1" applyFill="1" applyBorder="1" applyAlignment="1" applyProtection="1">
      <alignment horizontal="left" vertical="top"/>
      <protection hidden="1"/>
    </xf>
    <xf numFmtId="39" fontId="7" fillId="0" borderId="0" xfId="98" applyNumberFormat="1" applyFont="1" applyFill="1" applyBorder="1" applyAlignment="1" applyProtection="1">
      <alignment horizontal="left" indent="1"/>
      <protection hidden="1"/>
    </xf>
    <xf numFmtId="39" fontId="52" fillId="0" borderId="0" xfId="98" applyNumberFormat="1" applyFont="1" applyFill="1" applyBorder="1" applyProtection="1">
      <protection hidden="1"/>
    </xf>
    <xf numFmtId="164" fontId="7" fillId="36" borderId="3" xfId="33" applyNumberFormat="1" applyFont="1" applyFill="1" applyBorder="1" applyAlignment="1" applyProtection="1">
      <alignment horizontal="center"/>
      <protection hidden="1"/>
    </xf>
    <xf numFmtId="164" fontId="7" fillId="0" borderId="0" xfId="33" applyNumberFormat="1" applyFont="1" applyFill="1" applyBorder="1" applyAlignment="1" applyProtection="1">
      <alignment horizontal="center"/>
      <protection hidden="1"/>
    </xf>
    <xf numFmtId="39" fontId="53" fillId="0" borderId="0" xfId="98" applyNumberFormat="1" applyFont="1" applyFill="1" applyBorder="1" applyAlignment="1" applyProtection="1">
      <alignment horizontal="left" indent="1"/>
      <protection hidden="1"/>
    </xf>
    <xf numFmtId="39" fontId="7" fillId="0" borderId="0" xfId="98" applyNumberFormat="1" applyFont="1" applyFill="1" applyBorder="1" applyAlignment="1" applyProtection="1">
      <alignment horizontal="left"/>
      <protection hidden="1"/>
    </xf>
    <xf numFmtId="39" fontId="7" fillId="0" borderId="0" xfId="98" applyNumberFormat="1" applyFont="1" applyBorder="1" applyProtection="1">
      <protection hidden="1"/>
    </xf>
    <xf numFmtId="39" fontId="7" fillId="0" borderId="0" xfId="98" quotePrefix="1" applyNumberFormat="1" applyFont="1" applyFill="1" applyBorder="1" applyAlignment="1" applyProtection="1">
      <alignment horizontal="left" vertical="top" indent="1"/>
      <protection hidden="1"/>
    </xf>
    <xf numFmtId="0" fontId="7" fillId="0" borderId="0" xfId="98" quotePrefix="1" applyNumberFormat="1" applyFont="1" applyBorder="1" applyAlignment="1" applyProtection="1">
      <protection hidden="1"/>
    </xf>
    <xf numFmtId="39" fontId="52" fillId="0" borderId="0" xfId="98" quotePrefix="1" applyNumberFormat="1" applyFont="1" applyFill="1" applyBorder="1" applyProtection="1">
      <protection hidden="1"/>
    </xf>
    <xf numFmtId="39" fontId="15" fillId="0" borderId="0" xfId="98" applyNumberFormat="1" applyFont="1" applyFill="1" applyBorder="1" applyAlignment="1" applyProtection="1">
      <alignment horizontal="left" vertical="top"/>
      <protection hidden="1"/>
    </xf>
    <xf numFmtId="39" fontId="15" fillId="0" borderId="0" xfId="98" applyNumberFormat="1" applyFont="1" applyFill="1" applyBorder="1" applyAlignment="1" applyProtection="1">
      <alignment horizontal="left"/>
      <protection hidden="1"/>
    </xf>
    <xf numFmtId="39" fontId="52" fillId="0" borderId="0" xfId="98" applyNumberFormat="1" applyFont="1" applyFill="1" applyBorder="1" applyAlignment="1" applyProtection="1">
      <alignment horizontal="left" vertical="top"/>
      <protection hidden="1"/>
    </xf>
    <xf numFmtId="39" fontId="7" fillId="0" borderId="0" xfId="98" quotePrefix="1" applyNumberFormat="1" applyFont="1" applyFill="1" applyBorder="1" applyProtection="1">
      <protection hidden="1"/>
    </xf>
    <xf numFmtId="39" fontId="7" fillId="0" borderId="0" xfId="98" quotePrefix="1" applyNumberFormat="1" applyFont="1" applyFill="1" applyBorder="1" applyAlignment="1" applyProtection="1">
      <alignment horizontal="left" vertical="top"/>
      <protection hidden="1"/>
    </xf>
    <xf numFmtId="39" fontId="52" fillId="0" borderId="0" xfId="98" applyNumberFormat="1" applyFont="1" applyFill="1" applyBorder="1" applyAlignment="1" applyProtection="1">
      <alignment horizontal="left"/>
      <protection hidden="1"/>
    </xf>
    <xf numFmtId="39" fontId="52" fillId="0" borderId="0" xfId="98" applyNumberFormat="1" applyFont="1" applyBorder="1" applyProtection="1">
      <protection hidden="1"/>
    </xf>
    <xf numFmtId="39" fontId="7" fillId="0" borderId="60" xfId="98" applyNumberFormat="1" applyFont="1" applyFill="1" applyBorder="1" applyProtection="1">
      <protection hidden="1"/>
    </xf>
    <xf numFmtId="39" fontId="15" fillId="0" borderId="60" xfId="98" applyNumberFormat="1" applyFont="1" applyFill="1" applyBorder="1" applyAlignment="1" applyProtection="1">
      <alignment horizontal="left" vertical="top"/>
      <protection hidden="1"/>
    </xf>
    <xf numFmtId="39" fontId="7" fillId="0" borderId="60" xfId="98" applyNumberFormat="1" applyFont="1" applyBorder="1" applyProtection="1">
      <protection hidden="1"/>
    </xf>
    <xf numFmtId="39" fontId="7" fillId="0" borderId="60" xfId="98" applyNumberFormat="1" applyFont="1" applyFill="1" applyBorder="1" applyAlignment="1" applyProtection="1">
      <alignment horizontal="left"/>
      <protection hidden="1"/>
    </xf>
    <xf numFmtId="39" fontId="7" fillId="0" borderId="60" xfId="98" applyNumberFormat="1" applyFont="1" applyFill="1" applyBorder="1" applyAlignment="1" applyProtection="1">
      <alignment horizontal="left" vertical="top"/>
      <protection hidden="1"/>
    </xf>
    <xf numFmtId="164" fontId="7" fillId="0" borderId="60" xfId="32" applyNumberFormat="1" applyFont="1" applyFill="1" applyBorder="1" applyAlignment="1" applyProtection="1">
      <alignment horizontal="right"/>
      <protection hidden="1"/>
    </xf>
    <xf numFmtId="164" fontId="7" fillId="0" borderId="0" xfId="32" applyNumberFormat="1" applyFont="1" applyFill="1" applyBorder="1" applyAlignment="1" applyProtection="1">
      <alignment horizontal="right" vertical="center"/>
      <protection hidden="1"/>
    </xf>
    <xf numFmtId="10" fontId="15" fillId="36" borderId="0" xfId="133" applyNumberFormat="1" applyFont="1" applyFill="1" applyBorder="1" applyAlignment="1" applyProtection="1">
      <alignment horizontal="center" vertical="center"/>
      <protection hidden="1"/>
    </xf>
    <xf numFmtId="164" fontId="7" fillId="26" borderId="3" xfId="33" applyNumberFormat="1" applyFont="1" applyFill="1" applyBorder="1" applyAlignment="1" applyProtection="1">
      <alignment horizontal="center"/>
      <protection locked="0" hidden="1"/>
    </xf>
    <xf numFmtId="164" fontId="7" fillId="26" borderId="0" xfId="33" applyNumberFormat="1" applyFont="1" applyFill="1" applyBorder="1" applyAlignment="1" applyProtection="1">
      <alignment horizontal="center"/>
      <protection locked="0" hidden="1"/>
    </xf>
    <xf numFmtId="39" fontId="0" fillId="0" borderId="0" xfId="98" applyNumberFormat="1" applyFont="1" applyFill="1" applyBorder="1" applyProtection="1">
      <protection hidden="1"/>
    </xf>
    <xf numFmtId="164" fontId="7" fillId="36" borderId="0" xfId="33" applyNumberFormat="1" applyFont="1" applyFill="1" applyBorder="1" applyAlignment="1" applyProtection="1">
      <alignment horizontal="center"/>
      <protection hidden="1"/>
    </xf>
    <xf numFmtId="39" fontId="7" fillId="0" borderId="60" xfId="98" applyNumberFormat="1" applyFont="1" applyFill="1" applyBorder="1" applyAlignment="1" applyProtection="1">
      <alignment horizontal="left" vertical="top" indent="1"/>
      <protection hidden="1"/>
    </xf>
    <xf numFmtId="39" fontId="7" fillId="0" borderId="57" xfId="98" applyNumberFormat="1" applyFont="1" applyFill="1" applyBorder="1" applyAlignment="1" applyProtection="1">
      <alignment horizontal="left"/>
      <protection hidden="1"/>
    </xf>
    <xf numFmtId="39" fontId="7" fillId="0" borderId="0" xfId="98" applyNumberFormat="1" applyFont="1" applyAlignment="1" applyProtection="1">
      <alignment horizontal="left"/>
      <protection hidden="1"/>
    </xf>
    <xf numFmtId="39" fontId="30" fillId="0" borderId="0" xfId="69" applyNumberFormat="1" applyBorder="1" applyAlignment="1" applyProtection="1">
      <alignment horizontal="left"/>
      <protection hidden="1"/>
    </xf>
    <xf numFmtId="39" fontId="16" fillId="0" borderId="0" xfId="98" applyNumberFormat="1" applyFont="1" applyFill="1" applyBorder="1" applyAlignment="1" applyProtection="1">
      <alignment horizontal="left" vertical="center" wrapText="1"/>
      <protection hidden="1"/>
    </xf>
    <xf numFmtId="178" fontId="7" fillId="26" borderId="3" xfId="133" applyNumberFormat="1" applyFont="1" applyFill="1" applyBorder="1" applyAlignment="1" applyProtection="1">
      <alignment horizontal="center"/>
      <protection locked="0"/>
    </xf>
    <xf numFmtId="39" fontId="15" fillId="0" borderId="0" xfId="98" applyNumberFormat="1" applyFont="1" applyFill="1" applyBorder="1" applyAlignment="1" applyProtection="1">
      <alignment horizontal="left" indent="1"/>
      <protection hidden="1"/>
    </xf>
    <xf numFmtId="39" fontId="54" fillId="0" borderId="0" xfId="98" applyNumberFormat="1" applyFont="1" applyFill="1" applyBorder="1" applyAlignment="1" applyProtection="1">
      <alignment horizontal="left" indent="1"/>
      <protection hidden="1"/>
    </xf>
    <xf numFmtId="39" fontId="7" fillId="0" borderId="0" xfId="98" applyNumberFormat="1" applyFont="1" applyFill="1" applyBorder="1" applyAlignment="1" applyProtection="1">
      <alignment horizontal="left" indent="2"/>
      <protection hidden="1"/>
    </xf>
    <xf numFmtId="39" fontId="52" fillId="0" borderId="0" xfId="98" applyNumberFormat="1" applyFont="1" applyFill="1" applyBorder="1" applyAlignment="1" applyProtection="1">
      <alignment vertical="center" wrapText="1"/>
      <protection hidden="1"/>
    </xf>
    <xf numFmtId="39" fontId="7" fillId="0" borderId="0" xfId="0" applyNumberFormat="1" applyFont="1" applyFill="1" applyBorder="1" applyAlignment="1" applyProtection="1">
      <alignment vertical="center"/>
      <protection hidden="1"/>
    </xf>
    <xf numFmtId="164" fontId="7" fillId="36" borderId="15" xfId="32" applyNumberFormat="1" applyFont="1" applyFill="1" applyBorder="1" applyAlignment="1" applyProtection="1">
      <alignment horizontal="right"/>
      <protection hidden="1"/>
    </xf>
    <xf numFmtId="9" fontId="7" fillId="0" borderId="0" xfId="133" applyFont="1" applyFill="1" applyBorder="1" applyAlignment="1" applyProtection="1">
      <alignment horizontal="center" vertical="center" wrapText="1"/>
      <protection hidden="1"/>
    </xf>
    <xf numFmtId="164" fontId="7" fillId="26" borderId="3" xfId="32" applyNumberFormat="1" applyFont="1" applyFill="1" applyBorder="1" applyAlignment="1" applyProtection="1">
      <alignment horizontal="right"/>
      <protection locked="0" hidden="1"/>
    </xf>
    <xf numFmtId="164" fontId="7" fillId="0" borderId="0" xfId="0" applyNumberFormat="1" applyFont="1" applyBorder="1" applyAlignment="1" applyProtection="1">
      <alignment horizontal="right"/>
      <protection hidden="1"/>
    </xf>
    <xf numFmtId="9" fontId="7" fillId="23" borderId="0" xfId="133" applyFont="1" applyFill="1" applyBorder="1" applyAlignment="1" applyProtection="1">
      <alignment horizontal="center" vertical="center" wrapText="1"/>
      <protection hidden="1"/>
    </xf>
    <xf numFmtId="0" fontId="7" fillId="0" borderId="0" xfId="0" applyFont="1" applyFill="1" applyBorder="1" applyAlignment="1" applyProtection="1">
      <alignment vertical="center"/>
    </xf>
    <xf numFmtId="0" fontId="7" fillId="0" borderId="0" xfId="112" applyFont="1" applyBorder="1" applyProtection="1"/>
    <xf numFmtId="0" fontId="7" fillId="0" borderId="0" xfId="112" applyFont="1" applyFill="1" applyBorder="1" applyProtection="1"/>
    <xf numFmtId="0" fontId="7" fillId="0" borderId="0" xfId="112" applyFont="1" applyProtection="1"/>
    <xf numFmtId="0" fontId="15" fillId="0" borderId="0" xfId="112" applyFont="1" applyProtection="1"/>
    <xf numFmtId="0" fontId="1" fillId="0" borderId="0" xfId="112" applyFont="1" applyBorder="1" applyProtection="1"/>
    <xf numFmtId="49" fontId="8" fillId="0" borderId="0" xfId="112" applyNumberFormat="1" applyFont="1" applyBorder="1" applyAlignment="1" applyProtection="1">
      <alignment horizontal="center"/>
    </xf>
    <xf numFmtId="49" fontId="1" fillId="0" borderId="0" xfId="112" applyNumberFormat="1" applyFont="1" applyBorder="1" applyAlignment="1" applyProtection="1">
      <alignment horizontal="center"/>
    </xf>
    <xf numFmtId="0" fontId="1" fillId="0" borderId="0" xfId="112" applyFont="1" applyBorder="1" applyAlignment="1" applyProtection="1">
      <alignment horizontal="center" vertical="center" wrapText="1"/>
    </xf>
    <xf numFmtId="49" fontId="15" fillId="0" borderId="0" xfId="112" applyNumberFormat="1" applyFont="1" applyBorder="1" applyAlignment="1" applyProtection="1">
      <alignment horizontal="center"/>
    </xf>
    <xf numFmtId="49" fontId="7" fillId="0" borderId="0" xfId="112" applyNumberFormat="1" applyFont="1" applyBorder="1" applyAlignment="1" applyProtection="1">
      <alignment horizontal="center"/>
    </xf>
    <xf numFmtId="49" fontId="15" fillId="0" borderId="0" xfId="112" applyNumberFormat="1" applyFont="1" applyFill="1" applyBorder="1" applyAlignment="1" applyProtection="1">
      <alignment horizontal="center" vertical="center" wrapText="1"/>
    </xf>
    <xf numFmtId="0" fontId="15" fillId="0" borderId="0" xfId="112" applyFont="1" applyFill="1" applyBorder="1" applyAlignment="1" applyProtection="1">
      <alignment horizontal="center" vertical="center" wrapText="1"/>
    </xf>
    <xf numFmtId="0" fontId="8" fillId="0" borderId="0" xfId="112" applyFont="1" applyFill="1" applyBorder="1" applyAlignment="1" applyProtection="1">
      <alignment horizontal="center" vertical="center" wrapText="1"/>
    </xf>
    <xf numFmtId="0" fontId="1" fillId="0" borderId="0" xfId="112" applyFont="1" applyFill="1" applyBorder="1" applyAlignment="1" applyProtection="1">
      <alignment horizontal="center" vertical="center" wrapText="1"/>
    </xf>
    <xf numFmtId="49" fontId="16" fillId="0" borderId="0" xfId="112" applyNumberFormat="1" applyFont="1" applyFill="1" applyBorder="1" applyAlignment="1" applyProtection="1">
      <alignment horizontal="center" vertical="center" wrapText="1"/>
    </xf>
    <xf numFmtId="49" fontId="15" fillId="0" borderId="0" xfId="112" applyNumberFormat="1" applyFont="1" applyFill="1" applyBorder="1" applyAlignment="1" applyProtection="1">
      <alignment horizontal="center" wrapText="1"/>
    </xf>
    <xf numFmtId="49" fontId="16" fillId="35" borderId="45" xfId="112" applyNumberFormat="1" applyFont="1" applyFill="1" applyBorder="1" applyAlignment="1" applyProtection="1">
      <alignment horizontal="center" vertical="center" wrapText="1"/>
    </xf>
    <xf numFmtId="49" fontId="16" fillId="35" borderId="46" xfId="112" applyNumberFormat="1" applyFont="1" applyFill="1" applyBorder="1" applyAlignment="1" applyProtection="1">
      <alignment horizontal="center" vertical="center" wrapText="1"/>
    </xf>
    <xf numFmtId="0" fontId="1" fillId="0" borderId="0" xfId="112" applyFont="1" applyBorder="1" applyAlignment="1" applyProtection="1">
      <alignment horizontal="right"/>
    </xf>
    <xf numFmtId="0" fontId="20" fillId="0" borderId="0" xfId="112" applyFont="1" applyFill="1" applyBorder="1" applyAlignment="1" applyProtection="1">
      <alignment horizontal="center" wrapText="1"/>
    </xf>
    <xf numFmtId="0" fontId="25" fillId="0" borderId="0" xfId="112" applyFont="1" applyFill="1" applyBorder="1" applyAlignment="1" applyProtection="1">
      <alignment horizontal="center" wrapText="1"/>
    </xf>
    <xf numFmtId="0" fontId="7" fillId="0" borderId="0" xfId="112" quotePrefix="1" applyFont="1" applyBorder="1" applyProtection="1"/>
    <xf numFmtId="49" fontId="7" fillId="0" borderId="0" xfId="112" applyNumberFormat="1" applyFont="1" applyFill="1" applyBorder="1" applyAlignment="1" applyProtection="1">
      <alignment horizontal="center" wrapText="1"/>
    </xf>
    <xf numFmtId="167" fontId="7" fillId="26" borderId="3" xfId="40" applyNumberFormat="1" applyFont="1" applyFill="1" applyBorder="1" applyProtection="1">
      <protection locked="0"/>
    </xf>
    <xf numFmtId="167" fontId="7" fillId="26" borderId="3" xfId="40" applyNumberFormat="1" applyFont="1" applyFill="1" applyBorder="1" applyAlignment="1" applyProtection="1">
      <alignment horizontal="center" wrapText="1"/>
      <protection locked="0"/>
    </xf>
    <xf numFmtId="0" fontId="22" fillId="0" borderId="0" xfId="112" applyFont="1" applyFill="1" applyBorder="1" applyAlignment="1" applyProtection="1">
      <alignment horizontal="center" wrapText="1"/>
    </xf>
    <xf numFmtId="0" fontId="1" fillId="0" borderId="0" xfId="112" applyFont="1" applyProtection="1"/>
    <xf numFmtId="0" fontId="1" fillId="0" borderId="0" xfId="112" applyFont="1" applyFill="1" applyBorder="1" applyProtection="1"/>
    <xf numFmtId="0" fontId="8" fillId="0" borderId="0" xfId="112" applyFont="1" applyBorder="1" applyProtection="1"/>
    <xf numFmtId="0" fontId="15" fillId="0" borderId="0" xfId="112" applyFont="1" applyFill="1" applyBorder="1" applyProtection="1"/>
    <xf numFmtId="0" fontId="8" fillId="0" borderId="0" xfId="112" applyFont="1" applyFill="1" applyBorder="1" applyProtection="1"/>
    <xf numFmtId="0" fontId="7" fillId="0" borderId="0" xfId="112" applyFont="1" applyFill="1" applyProtection="1"/>
    <xf numFmtId="0" fontId="1" fillId="0" borderId="0" xfId="112" applyFont="1" applyFill="1" applyProtection="1"/>
    <xf numFmtId="0" fontId="1" fillId="0" borderId="0" xfId="112" applyFont="1" applyBorder="1" applyAlignment="1" applyProtection="1">
      <alignment horizontal="right" vertical="center"/>
    </xf>
    <xf numFmtId="0" fontId="7" fillId="0" borderId="0" xfId="112" applyFont="1" applyFill="1" applyBorder="1" applyAlignment="1" applyProtection="1">
      <alignment vertical="center"/>
    </xf>
    <xf numFmtId="49" fontId="15" fillId="0" borderId="0" xfId="112" applyNumberFormat="1" applyFont="1" applyFill="1" applyBorder="1" applyAlignment="1" applyProtection="1">
      <alignment horizontal="left" vertical="center"/>
    </xf>
    <xf numFmtId="0" fontId="15" fillId="0" borderId="0" xfId="112" applyFont="1" applyFill="1" applyBorder="1" applyAlignment="1" applyProtection="1">
      <alignment vertical="center"/>
    </xf>
    <xf numFmtId="167" fontId="15" fillId="36" borderId="15" xfId="40" applyNumberFormat="1" applyFont="1" applyFill="1" applyBorder="1" applyAlignment="1" applyProtection="1">
      <alignment vertical="center"/>
    </xf>
    <xf numFmtId="0" fontId="1" fillId="0" borderId="0" xfId="112" applyFont="1" applyFill="1" applyBorder="1" applyAlignment="1" applyProtection="1">
      <alignment vertical="center"/>
    </xf>
    <xf numFmtId="0" fontId="15" fillId="0" borderId="0" xfId="112" applyFont="1" applyBorder="1" applyProtection="1"/>
    <xf numFmtId="0" fontId="7" fillId="26" borderId="15" xfId="112" applyFont="1" applyFill="1" applyBorder="1" applyProtection="1"/>
    <xf numFmtId="0" fontId="7" fillId="36" borderId="15" xfId="112" applyFont="1" applyFill="1" applyBorder="1" applyProtection="1"/>
    <xf numFmtId="0" fontId="7" fillId="0" borderId="0" xfId="112" applyFont="1" applyBorder="1" applyAlignment="1" applyProtection="1">
      <alignment horizontal="center"/>
    </xf>
    <xf numFmtId="0" fontId="7" fillId="0" borderId="0" xfId="112" applyFont="1" applyBorder="1" applyAlignment="1" applyProtection="1">
      <alignment horizontal="center" vertical="top"/>
    </xf>
    <xf numFmtId="0" fontId="23" fillId="0" borderId="0" xfId="0" applyFont="1" applyFill="1" applyBorder="1" applyAlignment="1" applyProtection="1"/>
    <xf numFmtId="0" fontId="15" fillId="0" borderId="0" xfId="0" applyFont="1" applyFill="1" applyProtection="1"/>
    <xf numFmtId="0" fontId="23" fillId="0" borderId="0" xfId="0" applyFont="1" applyFill="1" applyBorder="1" applyAlignment="1" applyProtection="1">
      <alignment horizontal="right"/>
    </xf>
    <xf numFmtId="39" fontId="15" fillId="0" borderId="0" xfId="0" applyNumberFormat="1" applyFont="1" applyFill="1" applyBorder="1" applyAlignment="1" applyProtection="1"/>
    <xf numFmtId="0" fontId="7" fillId="0" borderId="0" xfId="104" applyFont="1" applyFill="1" applyProtection="1">
      <protection hidden="1"/>
    </xf>
    <xf numFmtId="49" fontId="14" fillId="0" borderId="0" xfId="104" applyNumberFormat="1" applyFont="1" applyFill="1" applyBorder="1" applyProtection="1">
      <protection hidden="1"/>
    </xf>
    <xf numFmtId="0" fontId="14" fillId="0" borderId="0" xfId="104" applyFont="1" applyFill="1" applyBorder="1" applyProtection="1">
      <protection hidden="1"/>
    </xf>
    <xf numFmtId="0" fontId="14" fillId="0" borderId="0" xfId="104" applyFont="1" applyFill="1" applyProtection="1">
      <protection hidden="1"/>
    </xf>
    <xf numFmtId="164" fontId="14" fillId="0" borderId="0" xfId="36" applyNumberFormat="1" applyFont="1" applyFill="1" applyBorder="1" applyAlignment="1" applyProtection="1">
      <protection locked="0" hidden="1"/>
    </xf>
    <xf numFmtId="164" fontId="14" fillId="0" borderId="0" xfId="104" applyNumberFormat="1" applyFont="1" applyFill="1" applyBorder="1" applyProtection="1">
      <protection hidden="1"/>
    </xf>
    <xf numFmtId="0" fontId="7" fillId="0" borderId="0" xfId="103" applyFont="1" applyFill="1" applyProtection="1"/>
    <xf numFmtId="0" fontId="15" fillId="0" borderId="0" xfId="103" applyFont="1" applyFill="1" applyProtection="1"/>
    <xf numFmtId="0" fontId="15" fillId="46" borderId="0" xfId="101" applyFont="1" applyFill="1" applyBorder="1" applyAlignment="1" applyProtection="1">
      <alignment horizontal="left" vertical="center"/>
      <protection hidden="1"/>
    </xf>
    <xf numFmtId="0" fontId="16" fillId="46" borderId="0" xfId="101" applyFont="1" applyFill="1" applyBorder="1" applyAlignment="1" applyProtection="1">
      <alignment horizontal="left" vertical="center"/>
      <protection hidden="1"/>
    </xf>
    <xf numFmtId="164" fontId="16" fillId="46" borderId="0" xfId="101" applyNumberFormat="1" applyFont="1" applyFill="1" applyBorder="1" applyAlignment="1" applyProtection="1">
      <alignment horizontal="left" vertical="center"/>
      <protection hidden="1"/>
    </xf>
    <xf numFmtId="164" fontId="15" fillId="46" borderId="0" xfId="34" applyNumberFormat="1" applyFont="1" applyFill="1" applyBorder="1" applyAlignment="1" applyProtection="1">
      <alignment horizontal="center" vertical="center" wrapText="1"/>
      <protection hidden="1"/>
    </xf>
    <xf numFmtId="164" fontId="7" fillId="0" borderId="61" xfId="38" applyNumberFormat="1" applyFont="1" applyFill="1" applyBorder="1" applyProtection="1">
      <protection hidden="1"/>
    </xf>
    <xf numFmtId="0" fontId="19" fillId="0" borderId="0" xfId="102" applyFont="1" applyBorder="1" applyAlignment="1" applyProtection="1">
      <alignment vertical="top"/>
      <protection hidden="1"/>
    </xf>
    <xf numFmtId="0" fontId="7" fillId="26" borderId="15" xfId="108" applyFont="1" applyFill="1" applyBorder="1" applyProtection="1">
      <protection hidden="1"/>
    </xf>
    <xf numFmtId="0" fontId="7" fillId="0" borderId="0" xfId="108" applyFont="1" applyBorder="1" applyAlignment="1" applyProtection="1">
      <alignment horizontal="right"/>
      <protection hidden="1"/>
    </xf>
    <xf numFmtId="0" fontId="7" fillId="36" borderId="15" xfId="108" applyFont="1" applyFill="1" applyBorder="1" applyProtection="1">
      <protection hidden="1"/>
    </xf>
    <xf numFmtId="0" fontId="7" fillId="0" borderId="0" xfId="108" quotePrefix="1" applyFont="1" applyBorder="1" applyAlignment="1" applyProtection="1">
      <alignment horizontal="center" vertical="top"/>
      <protection hidden="1"/>
    </xf>
    <xf numFmtId="0" fontId="7" fillId="0" borderId="0" xfId="108" applyFont="1" applyBorder="1" applyAlignment="1" applyProtection="1">
      <alignment vertical="top" wrapText="1"/>
      <protection hidden="1"/>
    </xf>
    <xf numFmtId="0" fontId="7" fillId="0" borderId="0" xfId="108" applyFont="1" applyFill="1" applyBorder="1" applyAlignment="1" applyProtection="1">
      <alignment horizontal="right"/>
      <protection hidden="1"/>
    </xf>
    <xf numFmtId="0" fontId="15" fillId="0" borderId="0" xfId="0" applyFont="1" applyFill="1" applyBorder="1" applyAlignment="1" applyProtection="1">
      <alignment horizontal="left" vertical="center"/>
    </xf>
    <xf numFmtId="39" fontId="15" fillId="0" borderId="0" xfId="0" quotePrefix="1" applyNumberFormat="1" applyFont="1" applyFill="1" applyBorder="1" applyAlignment="1" applyProtection="1">
      <alignment horizontal="left" vertical="center"/>
      <protection hidden="1"/>
    </xf>
    <xf numFmtId="39" fontId="7" fillId="0" borderId="0" xfId="0" applyNumberFormat="1" applyFont="1" applyFill="1" applyBorder="1" applyAlignment="1" applyProtection="1">
      <alignment horizontal="left" vertical="center"/>
      <protection hidden="1"/>
    </xf>
    <xf numFmtId="39" fontId="7" fillId="0" borderId="0" xfId="0" quotePrefix="1" applyNumberFormat="1" applyFont="1" applyFill="1" applyBorder="1" applyAlignment="1" applyProtection="1">
      <alignment vertical="center"/>
    </xf>
    <xf numFmtId="39" fontId="7" fillId="0" borderId="0" xfId="0" applyNumberFormat="1" applyFont="1" applyFill="1" applyBorder="1" applyProtection="1">
      <protection hidden="1"/>
    </xf>
    <xf numFmtId="0" fontId="14" fillId="0" borderId="0" xfId="100" applyFont="1" applyFill="1" applyProtection="1"/>
    <xf numFmtId="0" fontId="15" fillId="0" borderId="0" xfId="100" applyFont="1" applyFill="1" applyAlignment="1" applyProtection="1">
      <alignment horizontal="right"/>
    </xf>
    <xf numFmtId="0" fontId="14" fillId="0" borderId="0" xfId="100" applyFont="1" applyFill="1" applyAlignment="1" applyProtection="1">
      <alignment horizontal="right"/>
    </xf>
    <xf numFmtId="0" fontId="7" fillId="0" borderId="0" xfId="0" applyFont="1" applyFill="1" applyBorder="1" applyAlignment="1" applyProtection="1">
      <alignment horizontal="left" vertical="center"/>
    </xf>
    <xf numFmtId="0" fontId="7" fillId="0" borderId="0" xfId="103" applyFont="1" applyFill="1" applyBorder="1" applyProtection="1"/>
    <xf numFmtId="49" fontId="14" fillId="0" borderId="0" xfId="106" applyNumberFormat="1" applyFont="1" applyFill="1" applyBorder="1" applyProtection="1"/>
    <xf numFmtId="0" fontId="23" fillId="0" borderId="0" xfId="101" applyFont="1" applyFill="1" applyAlignment="1" applyProtection="1">
      <alignment horizontal="right"/>
    </xf>
    <xf numFmtId="0" fontId="23" fillId="0" borderId="0" xfId="101" applyFont="1" applyFill="1" applyBorder="1" applyAlignment="1" applyProtection="1"/>
    <xf numFmtId="0" fontId="29" fillId="0" borderId="0" xfId="0" applyFont="1" applyFill="1" applyBorder="1" applyAlignment="1" applyProtection="1"/>
    <xf numFmtId="0" fontId="14" fillId="0" borderId="0" xfId="113" applyFont="1" applyFill="1" applyBorder="1" applyProtection="1"/>
    <xf numFmtId="0" fontId="14" fillId="0" borderId="0" xfId="103" applyFont="1" applyFill="1" applyProtection="1"/>
    <xf numFmtId="49" fontId="14" fillId="0" borderId="0" xfId="103" applyNumberFormat="1" applyFont="1" applyFill="1" applyProtection="1"/>
    <xf numFmtId="49" fontId="14" fillId="0" borderId="0" xfId="111" applyNumberFormat="1" applyFont="1" applyFill="1" applyProtection="1"/>
    <xf numFmtId="0" fontId="15" fillId="0" borderId="0" xfId="111" applyFont="1" applyFill="1" applyProtection="1"/>
    <xf numFmtId="49" fontId="14" fillId="0" borderId="0" xfId="111" applyNumberFormat="1" applyFont="1" applyFill="1" applyAlignment="1" applyProtection="1">
      <alignment horizontal="left"/>
    </xf>
    <xf numFmtId="0" fontId="4" fillId="0" borderId="0" xfId="111" quotePrefix="1" applyFont="1" applyFill="1" applyBorder="1" applyProtection="1"/>
    <xf numFmtId="49" fontId="15" fillId="0" borderId="21" xfId="111" applyNumberFormat="1" applyFont="1" applyFill="1" applyBorder="1" applyAlignment="1" applyProtection="1">
      <alignment horizontal="left" vertical="center"/>
    </xf>
    <xf numFmtId="49" fontId="15" fillId="0" borderId="21" xfId="111" applyNumberFormat="1" applyFont="1" applyFill="1" applyBorder="1" applyAlignment="1" applyProtection="1">
      <alignment horizontal="center"/>
    </xf>
    <xf numFmtId="167" fontId="15" fillId="46" borderId="21" xfId="39" applyNumberFormat="1" applyFont="1" applyFill="1" applyBorder="1" applyAlignment="1" applyProtection="1">
      <alignment horizontal="center"/>
    </xf>
    <xf numFmtId="167" fontId="15" fillId="0" borderId="21" xfId="39" applyNumberFormat="1" applyFont="1" applyFill="1" applyBorder="1" applyAlignment="1" applyProtection="1">
      <alignment horizontal="center"/>
    </xf>
    <xf numFmtId="0" fontId="29" fillId="0" borderId="0" xfId="0" applyFont="1" applyBorder="1" applyAlignment="1" applyProtection="1"/>
    <xf numFmtId="0" fontId="14" fillId="0" borderId="46" xfId="111" applyFont="1" applyFill="1" applyBorder="1" applyProtection="1"/>
    <xf numFmtId="0" fontId="14" fillId="0" borderId="62" xfId="111" applyFont="1" applyBorder="1" applyProtection="1"/>
    <xf numFmtId="49" fontId="16" fillId="0" borderId="62" xfId="111"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
    </xf>
    <xf numFmtId="164" fontId="15" fillId="0" borderId="0" xfId="105" applyNumberFormat="1" applyFont="1" applyBorder="1" applyProtection="1">
      <protection hidden="1"/>
    </xf>
    <xf numFmtId="164" fontId="22" fillId="0" borderId="0" xfId="105" applyNumberFormat="1" applyFont="1" applyBorder="1" applyAlignment="1" applyProtection="1">
      <alignment horizontal="right"/>
      <protection hidden="1"/>
    </xf>
    <xf numFmtId="164" fontId="7" fillId="0" borderId="0" xfId="105" applyNumberFormat="1" applyFont="1" applyBorder="1" applyProtection="1">
      <protection hidden="1"/>
    </xf>
    <xf numFmtId="164" fontId="7" fillId="26" borderId="3" xfId="37" applyNumberFormat="1" applyFont="1" applyFill="1" applyBorder="1" applyProtection="1">
      <protection locked="0"/>
    </xf>
    <xf numFmtId="0" fontId="15" fillId="0" borderId="0" xfId="105" applyFont="1" applyFill="1" applyBorder="1" applyAlignment="1" applyProtection="1">
      <alignment horizontal="center"/>
      <protection hidden="1"/>
    </xf>
    <xf numFmtId="164" fontId="7" fillId="0" borderId="0" xfId="37" applyNumberFormat="1" applyFont="1" applyFill="1" applyBorder="1" applyProtection="1">
      <protection locked="0"/>
    </xf>
    <xf numFmtId="164" fontId="15" fillId="0" borderId="0" xfId="37" applyNumberFormat="1" applyFont="1" applyFill="1" applyBorder="1" applyProtection="1">
      <protection hidden="1"/>
    </xf>
    <xf numFmtId="0" fontId="17" fillId="0" borderId="0" xfId="105" applyFont="1" applyFill="1" applyBorder="1" applyAlignment="1" applyProtection="1">
      <alignment horizontal="center" vertical="center" wrapText="1"/>
      <protection hidden="1"/>
    </xf>
    <xf numFmtId="0" fontId="1" fillId="0" borderId="0" xfId="98"/>
    <xf numFmtId="0" fontId="7" fillId="0" borderId="0" xfId="105" applyFont="1" applyBorder="1" applyProtection="1">
      <protection hidden="1"/>
    </xf>
    <xf numFmtId="0" fontId="7" fillId="0" borderId="0" xfId="105" applyFont="1" applyBorder="1" applyAlignment="1" applyProtection="1">
      <alignment horizontal="center" vertical="center" wrapText="1"/>
      <protection hidden="1"/>
    </xf>
    <xf numFmtId="0" fontId="15" fillId="0" borderId="0" xfId="105" applyFont="1" applyBorder="1" applyAlignment="1" applyProtection="1">
      <alignment horizontal="center"/>
      <protection hidden="1"/>
    </xf>
    <xf numFmtId="49" fontId="7" fillId="0" borderId="0" xfId="105" applyNumberFormat="1" applyFont="1" applyBorder="1" applyProtection="1">
      <protection hidden="1"/>
    </xf>
    <xf numFmtId="0" fontId="7" fillId="0" borderId="0" xfId="105" applyFont="1" applyFill="1" applyBorder="1" applyProtection="1">
      <protection hidden="1"/>
    </xf>
    <xf numFmtId="0" fontId="15" fillId="0" borderId="0" xfId="105" applyFont="1" applyBorder="1" applyProtection="1">
      <protection hidden="1"/>
    </xf>
    <xf numFmtId="0" fontId="7" fillId="26" borderId="15" xfId="105" applyFont="1" applyFill="1" applyBorder="1" applyProtection="1">
      <protection hidden="1"/>
    </xf>
    <xf numFmtId="0" fontId="7" fillId="36" borderId="15" xfId="105" applyFont="1" applyFill="1" applyBorder="1" applyProtection="1">
      <protection hidden="1"/>
    </xf>
    <xf numFmtId="164" fontId="15" fillId="0" borderId="0" xfId="105" applyNumberFormat="1" applyFont="1" applyFill="1" applyBorder="1" applyProtection="1">
      <protection hidden="1"/>
    </xf>
    <xf numFmtId="164" fontId="7" fillId="0" borderId="0" xfId="105" applyNumberFormat="1" applyFont="1" applyFill="1" applyBorder="1" applyProtection="1">
      <protection hidden="1"/>
    </xf>
    <xf numFmtId="49" fontId="7" fillId="0" borderId="0" xfId="105" applyNumberFormat="1" applyFont="1" applyFill="1" applyBorder="1" applyProtection="1">
      <protection hidden="1"/>
    </xf>
    <xf numFmtId="0" fontId="7" fillId="0" borderId="0" xfId="107" applyFont="1" applyFill="1" applyBorder="1" applyProtection="1">
      <protection hidden="1"/>
    </xf>
    <xf numFmtId="168" fontId="15" fillId="46" borderId="0" xfId="32" applyNumberFormat="1" applyFont="1" applyFill="1" applyBorder="1" applyAlignment="1" applyProtection="1">
      <alignment horizontal="center" vertical="center" wrapText="1"/>
    </xf>
    <xf numFmtId="0" fontId="7" fillId="0" borderId="0" xfId="107" applyFont="1" applyFill="1" applyProtection="1">
      <protection hidden="1"/>
    </xf>
    <xf numFmtId="164" fontId="7" fillId="0" borderId="0" xfId="107" applyNumberFormat="1" applyFont="1" applyFill="1" applyBorder="1" applyProtection="1">
      <protection hidden="1"/>
    </xf>
    <xf numFmtId="165" fontId="15" fillId="0" borderId="0" xfId="38" applyNumberFormat="1" applyFont="1" applyFill="1" applyBorder="1" applyProtection="1">
      <protection hidden="1"/>
    </xf>
    <xf numFmtId="0" fontId="7" fillId="0" borderId="0" xfId="107" applyFont="1" applyProtection="1">
      <protection hidden="1"/>
    </xf>
    <xf numFmtId="49" fontId="7" fillId="0" borderId="0" xfId="107" applyNumberFormat="1" applyFont="1" applyFill="1" applyBorder="1" applyProtection="1">
      <protection hidden="1"/>
    </xf>
    <xf numFmtId="0" fontId="6" fillId="0" borderId="0" xfId="53" applyFont="1" applyFill="1" applyBorder="1" applyAlignment="1" applyProtection="1">
      <alignment horizontal="left" wrapText="1"/>
    </xf>
    <xf numFmtId="0" fontId="7" fillId="0" borderId="0" xfId="107" applyFont="1" applyBorder="1" applyProtection="1">
      <protection hidden="1"/>
    </xf>
    <xf numFmtId="49" fontId="7" fillId="0" borderId="0" xfId="107" applyNumberFormat="1" applyFont="1" applyBorder="1" applyProtection="1">
      <protection hidden="1"/>
    </xf>
    <xf numFmtId="49" fontId="15" fillId="0" borderId="0" xfId="107" applyNumberFormat="1" applyFont="1" applyBorder="1" applyAlignment="1" applyProtection="1">
      <alignment vertical="center" wrapText="1"/>
      <protection hidden="1"/>
    </xf>
    <xf numFmtId="0" fontId="7" fillId="0" borderId="0" xfId="107" applyFont="1" applyFill="1" applyBorder="1" applyAlignment="1" applyProtection="1">
      <alignment horizontal="center" vertical="center" wrapText="1"/>
      <protection hidden="1"/>
    </xf>
    <xf numFmtId="0" fontId="15" fillId="0" borderId="0" xfId="107" applyFont="1" applyFill="1" applyBorder="1" applyAlignment="1" applyProtection="1">
      <alignment vertical="center"/>
      <protection hidden="1"/>
    </xf>
    <xf numFmtId="0" fontId="7" fillId="0" borderId="0" xfId="107" applyFont="1" applyFill="1" applyBorder="1" applyAlignment="1" applyProtection="1">
      <alignment vertical="center"/>
      <protection hidden="1"/>
    </xf>
    <xf numFmtId="49" fontId="15" fillId="0" borderId="0" xfId="107" applyNumberFormat="1" applyFont="1" applyBorder="1" applyAlignment="1" applyProtection="1">
      <alignment vertical="center"/>
      <protection hidden="1"/>
    </xf>
    <xf numFmtId="0" fontId="7" fillId="0" borderId="0" xfId="107" applyFont="1" applyFill="1" applyBorder="1" applyAlignment="1" applyProtection="1">
      <protection hidden="1"/>
    </xf>
    <xf numFmtId="0" fontId="7" fillId="0" borderId="0" xfId="107" applyFont="1" applyBorder="1" applyAlignment="1" applyProtection="1">
      <protection hidden="1"/>
    </xf>
    <xf numFmtId="0" fontId="7" fillId="0" borderId="0" xfId="107" applyFont="1" applyFill="1" applyBorder="1" applyAlignment="1" applyProtection="1">
      <alignment horizontal="center"/>
      <protection hidden="1"/>
    </xf>
    <xf numFmtId="0" fontId="7" fillId="0" borderId="0" xfId="107" applyFont="1" applyBorder="1" applyAlignment="1" applyProtection="1">
      <alignment horizontal="center"/>
      <protection hidden="1"/>
    </xf>
    <xf numFmtId="49" fontId="7" fillId="0" borderId="0" xfId="107" applyNumberFormat="1" applyFont="1" applyBorder="1" applyAlignment="1" applyProtection="1">
      <alignment horizontal="center"/>
      <protection hidden="1"/>
    </xf>
    <xf numFmtId="0" fontId="15" fillId="0" borderId="0" xfId="107" applyFont="1" applyBorder="1" applyAlignment="1" applyProtection="1">
      <alignment horizontal="center"/>
      <protection hidden="1"/>
    </xf>
    <xf numFmtId="0" fontId="15" fillId="0" borderId="0" xfId="107" applyFont="1" applyFill="1" applyBorder="1" applyAlignment="1" applyProtection="1">
      <alignment horizontal="center"/>
      <protection hidden="1"/>
    </xf>
    <xf numFmtId="164" fontId="7" fillId="0" borderId="0" xfId="107" applyNumberFormat="1" applyFont="1" applyBorder="1" applyProtection="1">
      <protection hidden="1"/>
    </xf>
    <xf numFmtId="49" fontId="15" fillId="0" borderId="0" xfId="107" applyNumberFormat="1" applyFont="1" applyBorder="1" applyProtection="1">
      <protection hidden="1"/>
    </xf>
    <xf numFmtId="0" fontId="7" fillId="0" borderId="0" xfId="107" quotePrefix="1" applyFont="1" applyFill="1" applyBorder="1" applyProtection="1">
      <protection hidden="1"/>
    </xf>
    <xf numFmtId="0" fontId="15" fillId="0" borderId="0" xfId="107" applyFont="1" applyBorder="1" applyProtection="1">
      <protection hidden="1"/>
    </xf>
    <xf numFmtId="164" fontId="15" fillId="0" borderId="0" xfId="107" applyNumberFormat="1" applyFont="1" applyBorder="1" applyProtection="1">
      <protection hidden="1"/>
    </xf>
    <xf numFmtId="0" fontId="15" fillId="0" borderId="0" xfId="107" applyFont="1" applyFill="1" applyBorder="1" applyProtection="1">
      <protection hidden="1"/>
    </xf>
    <xf numFmtId="49" fontId="15" fillId="0" borderId="0" xfId="107" applyNumberFormat="1" applyFont="1" applyFill="1" applyBorder="1" applyProtection="1">
      <protection hidden="1"/>
    </xf>
    <xf numFmtId="0" fontId="7" fillId="0" borderId="0" xfId="107" quotePrefix="1" applyFont="1" applyFill="1" applyBorder="1" applyAlignment="1" applyProtection="1">
      <alignment horizontal="center" vertical="top"/>
      <protection hidden="1"/>
    </xf>
    <xf numFmtId="0" fontId="7" fillId="0" borderId="0" xfId="107" applyFont="1" applyFill="1" applyBorder="1" applyAlignment="1" applyProtection="1">
      <alignment vertical="top" wrapText="1"/>
      <protection hidden="1"/>
    </xf>
    <xf numFmtId="0" fontId="29" fillId="0" borderId="0" xfId="0" applyFont="1" applyBorder="1" applyAlignment="1" applyProtection="1">
      <protection hidden="1"/>
    </xf>
    <xf numFmtId="0" fontId="7" fillId="46" borderId="0" xfId="107" applyFont="1" applyFill="1" applyBorder="1" applyProtection="1">
      <protection hidden="1"/>
    </xf>
    <xf numFmtId="9" fontId="7" fillId="0" borderId="0" xfId="133" applyFont="1" applyFill="1" applyBorder="1" applyProtection="1">
      <protection locked="0"/>
    </xf>
    <xf numFmtId="49" fontId="15" fillId="0" borderId="0" xfId="107" applyNumberFormat="1" applyFont="1" applyFill="1" applyBorder="1" applyAlignment="1" applyProtection="1">
      <alignment vertical="center" wrapText="1"/>
      <protection hidden="1"/>
    </xf>
    <xf numFmtId="49" fontId="16" fillId="0" borderId="0" xfId="107" applyNumberFormat="1" applyFont="1" applyFill="1" applyBorder="1" applyAlignment="1" applyProtection="1">
      <alignment horizontal="center" vertical="center" wrapText="1"/>
      <protection hidden="1"/>
    </xf>
    <xf numFmtId="49" fontId="15" fillId="0" borderId="0" xfId="107" applyNumberFormat="1" applyFont="1" applyFill="1" applyBorder="1" applyAlignment="1" applyProtection="1">
      <alignment vertical="center"/>
      <protection hidden="1"/>
    </xf>
    <xf numFmtId="49" fontId="7" fillId="0" borderId="0" xfId="107" applyNumberFormat="1" applyFont="1" applyFill="1" applyBorder="1" applyAlignment="1" applyProtection="1">
      <alignment horizontal="center"/>
      <protection hidden="1"/>
    </xf>
    <xf numFmtId="0" fontId="7" fillId="0" borderId="0" xfId="107" quotePrefix="1" applyFont="1" applyFill="1" applyProtection="1">
      <protection hidden="1"/>
    </xf>
    <xf numFmtId="0" fontId="1" fillId="0" borderId="0" xfId="97" applyFont="1" applyFill="1" applyBorder="1" applyAlignment="1">
      <alignment horizontal="left" vertical="center"/>
    </xf>
    <xf numFmtId="39" fontId="7" fillId="0" borderId="0" xfId="0" applyNumberFormat="1" applyFont="1" applyFill="1" applyBorder="1" applyAlignment="1" applyProtection="1">
      <alignment horizontal="left" vertical="top" indent="2"/>
      <protection hidden="1"/>
    </xf>
    <xf numFmtId="0" fontId="7" fillId="0" borderId="0" xfId="98" quotePrefix="1" applyNumberFormat="1" applyFont="1" applyFill="1" applyBorder="1" applyAlignment="1" applyProtection="1">
      <alignment horizontal="left"/>
      <protection hidden="1"/>
    </xf>
    <xf numFmtId="39" fontId="7" fillId="46" borderId="0" xfId="98" applyNumberFormat="1" applyFont="1" applyFill="1" applyBorder="1" applyProtection="1">
      <protection hidden="1"/>
    </xf>
    <xf numFmtId="0" fontId="15" fillId="0" borderId="0" xfId="0" applyFont="1" applyFill="1" applyBorder="1" applyAlignment="1" applyProtection="1">
      <alignment horizontal="left"/>
      <protection hidden="1"/>
    </xf>
    <xf numFmtId="0" fontId="7" fillId="0" borderId="0" xfId="0" applyFont="1" applyFill="1" applyBorder="1" applyAlignment="1" applyProtection="1">
      <alignment horizontal="right"/>
      <protection hidden="1"/>
    </xf>
    <xf numFmtId="0" fontId="7" fillId="0" borderId="0" xfId="0" applyFont="1" applyFill="1" applyBorder="1" applyAlignment="1" applyProtection="1">
      <alignment horizontal="left"/>
      <protection hidden="1"/>
    </xf>
    <xf numFmtId="0" fontId="7" fillId="0" borderId="0" xfId="0" applyFont="1" applyFill="1" applyBorder="1" applyAlignment="1" applyProtection="1">
      <alignment horizontal="center"/>
      <protection hidden="1"/>
    </xf>
    <xf numFmtId="0" fontId="15" fillId="0" borderId="0" xfId="0" applyFont="1" applyFill="1" applyBorder="1" applyAlignment="1" applyProtection="1">
      <alignment horizontal="left" vertical="center"/>
      <protection hidden="1"/>
    </xf>
    <xf numFmtId="0" fontId="7" fillId="0" borderId="0" xfId="0" applyFont="1" applyFill="1" applyBorder="1" applyAlignment="1" applyProtection="1">
      <alignment vertical="center"/>
      <protection hidden="1"/>
    </xf>
    <xf numFmtId="39" fontId="7" fillId="0" borderId="0" xfId="98" applyNumberFormat="1" applyFont="1" applyFill="1" applyBorder="1" applyAlignment="1" applyProtection="1">
      <alignment horizontal="center"/>
      <protection hidden="1"/>
    </xf>
    <xf numFmtId="0" fontId="16" fillId="0" borderId="0" xfId="105" applyFont="1" applyFill="1" applyBorder="1" applyAlignment="1" applyProtection="1">
      <alignment horizontal="center" vertical="center" wrapText="1"/>
      <protection hidden="1"/>
    </xf>
    <xf numFmtId="0" fontId="23" fillId="0" borderId="0" xfId="98" applyFont="1" applyFill="1" applyBorder="1" applyAlignment="1" applyProtection="1"/>
    <xf numFmtId="0" fontId="7" fillId="0" borderId="0" xfId="98" applyFont="1" applyFill="1" applyProtection="1"/>
    <xf numFmtId="0" fontId="23" fillId="0" borderId="0" xfId="98" applyFont="1" applyFill="1" applyBorder="1" applyAlignment="1" applyProtection="1">
      <alignment horizontal="right"/>
    </xf>
    <xf numFmtId="0" fontId="15" fillId="36" borderId="15" xfId="98" applyFont="1" applyFill="1" applyBorder="1" applyAlignment="1" applyProtection="1">
      <alignment horizontal="center"/>
    </xf>
    <xf numFmtId="0" fontId="7" fillId="0" borderId="0" xfId="98" applyFont="1" applyProtection="1"/>
    <xf numFmtId="0" fontId="23" fillId="0" borderId="6" xfId="98" applyFont="1" applyFill="1" applyBorder="1" applyAlignment="1" applyProtection="1"/>
    <xf numFmtId="0" fontId="15" fillId="0" borderId="61" xfId="98" applyFont="1" applyFill="1" applyBorder="1" applyProtection="1"/>
    <xf numFmtId="0" fontId="7" fillId="0" borderId="61" xfId="98" applyFont="1" applyFill="1" applyBorder="1" applyProtection="1"/>
    <xf numFmtId="0" fontId="7" fillId="0" borderId="11" xfId="98" applyFont="1" applyFill="1" applyBorder="1" applyProtection="1"/>
    <xf numFmtId="0" fontId="7" fillId="46" borderId="0" xfId="98" applyFont="1" applyFill="1" applyProtection="1"/>
    <xf numFmtId="0" fontId="15" fillId="0" borderId="0" xfId="98" quotePrefix="1" applyFont="1" applyFill="1" applyProtection="1"/>
    <xf numFmtId="0" fontId="15" fillId="0" borderId="0" xfId="98" applyFont="1" applyFill="1" applyProtection="1"/>
    <xf numFmtId="168" fontId="7" fillId="0" borderId="0" xfId="32" applyNumberFormat="1" applyFont="1" applyFill="1" applyProtection="1"/>
    <xf numFmtId="0" fontId="15" fillId="0" borderId="0" xfId="98" applyFont="1" applyProtection="1"/>
    <xf numFmtId="0" fontId="15" fillId="0" borderId="0" xfId="98" applyFont="1" applyAlignment="1" applyProtection="1">
      <alignment horizontal="center" wrapText="1"/>
    </xf>
    <xf numFmtId="168" fontId="7" fillId="26" borderId="3" xfId="32" applyNumberFormat="1" applyFont="1" applyFill="1" applyBorder="1" applyProtection="1">
      <protection locked="0"/>
    </xf>
    <xf numFmtId="0" fontId="7" fillId="46" borderId="0" xfId="98" applyFont="1" applyFill="1" applyBorder="1" applyProtection="1"/>
    <xf numFmtId="0" fontId="7" fillId="0" borderId="0" xfId="98" applyFont="1" applyFill="1" applyBorder="1" applyProtection="1"/>
    <xf numFmtId="168" fontId="7" fillId="0" borderId="0" xfId="32" applyNumberFormat="1" applyFont="1" applyProtection="1"/>
    <xf numFmtId="39" fontId="7" fillId="0" borderId="0" xfId="98" applyNumberFormat="1" applyFont="1" applyBorder="1" applyProtection="1"/>
    <xf numFmtId="168" fontId="7" fillId="0" borderId="61" xfId="32" applyNumberFormat="1" applyFont="1" applyFill="1" applyBorder="1" applyProtection="1"/>
    <xf numFmtId="0" fontId="7" fillId="0" borderId="0" xfId="98" applyFont="1" applyBorder="1" applyProtection="1"/>
    <xf numFmtId="39" fontId="15" fillId="46" borderId="0" xfId="98" applyNumberFormat="1" applyFont="1" applyFill="1" applyBorder="1" applyAlignment="1" applyProtection="1">
      <alignment horizontal="left" vertical="top" wrapText="1"/>
    </xf>
    <xf numFmtId="39" fontId="15" fillId="0" borderId="0" xfId="98" applyNumberFormat="1" applyFont="1" applyBorder="1" applyAlignment="1" applyProtection="1">
      <alignment horizontal="left" vertical="top" wrapText="1"/>
    </xf>
    <xf numFmtId="168" fontId="15" fillId="46" borderId="0" xfId="32" applyNumberFormat="1" applyFont="1" applyFill="1" applyBorder="1" applyProtection="1"/>
    <xf numFmtId="39" fontId="15" fillId="0" borderId="0" xfId="98" applyNumberFormat="1" applyFont="1" applyBorder="1" applyAlignment="1" applyProtection="1">
      <alignment horizontal="left" vertical="top"/>
    </xf>
    <xf numFmtId="39" fontId="15" fillId="26" borderId="15" xfId="98" applyNumberFormat="1" applyFont="1" applyFill="1" applyBorder="1" applyAlignment="1" applyProtection="1">
      <alignment horizontal="left" vertical="top"/>
    </xf>
    <xf numFmtId="39" fontId="15" fillId="36" borderId="15" xfId="98" applyNumberFormat="1" applyFont="1" applyFill="1" applyBorder="1" applyAlignment="1" applyProtection="1">
      <alignment horizontal="left" vertical="top"/>
    </xf>
    <xf numFmtId="2" fontId="7" fillId="0" borderId="0" xfId="98" quotePrefix="1" applyNumberFormat="1" applyFont="1" applyAlignment="1" applyProtection="1">
      <alignment horizontal="center" vertical="top"/>
    </xf>
    <xf numFmtId="2" fontId="7" fillId="0" borderId="0" xfId="98" applyNumberFormat="1" applyFont="1" applyAlignment="1" applyProtection="1">
      <alignment horizontal="center" vertical="top"/>
    </xf>
    <xf numFmtId="168" fontId="7" fillId="0" borderId="0" xfId="32" applyNumberFormat="1" applyFont="1" applyFill="1" applyBorder="1" applyProtection="1">
      <protection locked="0"/>
    </xf>
    <xf numFmtId="168" fontId="15" fillId="36" borderId="15" xfId="32" applyNumberFormat="1" applyFont="1" applyFill="1" applyBorder="1" applyAlignment="1" applyProtection="1"/>
    <xf numFmtId="0" fontId="15" fillId="0" borderId="0" xfId="98" applyFont="1" applyFill="1" applyAlignment="1" applyProtection="1">
      <alignment horizontal="center"/>
    </xf>
    <xf numFmtId="39" fontId="7" fillId="0" borderId="0" xfId="0" applyNumberFormat="1" applyFont="1" applyFill="1" applyBorder="1" applyAlignment="1" applyProtection="1"/>
    <xf numFmtId="0" fontId="14" fillId="0" borderId="0" xfId="0" applyFont="1" applyFill="1" applyBorder="1" applyAlignment="1" applyProtection="1">
      <alignment horizontal="justify" vertical="top"/>
    </xf>
    <xf numFmtId="0" fontId="1" fillId="0" borderId="0" xfId="97" applyFont="1" applyFill="1" applyBorder="1" applyAlignment="1" applyProtection="1"/>
    <xf numFmtId="39" fontId="7" fillId="0" borderId="0" xfId="98" applyNumberFormat="1" applyFont="1" applyFill="1" applyProtection="1">
      <protection hidden="1"/>
    </xf>
    <xf numFmtId="0" fontId="23" fillId="0" borderId="0" xfId="98" applyFont="1" applyFill="1" applyBorder="1" applyAlignment="1" applyProtection="1">
      <protection hidden="1"/>
    </xf>
    <xf numFmtId="0" fontId="7" fillId="0" borderId="60" xfId="98" quotePrefix="1" applyNumberFormat="1" applyFont="1" applyFill="1" applyBorder="1" applyAlignment="1" applyProtection="1">
      <alignment horizontal="left"/>
      <protection hidden="1"/>
    </xf>
    <xf numFmtId="39" fontId="15" fillId="0" borderId="60" xfId="98" applyNumberFormat="1" applyFont="1" applyFill="1" applyBorder="1" applyProtection="1">
      <protection hidden="1"/>
    </xf>
    <xf numFmtId="39" fontId="7" fillId="0" borderId="0" xfId="0" applyNumberFormat="1" applyFont="1" applyFill="1" applyBorder="1" applyAlignment="1" applyProtection="1">
      <alignment horizontal="left" vertical="top"/>
    </xf>
    <xf numFmtId="0" fontId="14" fillId="0" borderId="0" xfId="0" applyFont="1" applyFill="1" applyAlignment="1" applyProtection="1">
      <alignment vertical="top"/>
    </xf>
    <xf numFmtId="0" fontId="14" fillId="0" borderId="0" xfId="0" applyFont="1" applyFill="1" applyAlignment="1" applyProtection="1">
      <alignment vertical="center"/>
    </xf>
    <xf numFmtId="49" fontId="7" fillId="0" borderId="0" xfId="111" applyNumberFormat="1" applyFont="1" applyFill="1" applyBorder="1" applyProtection="1"/>
    <xf numFmtId="0" fontId="14" fillId="0" borderId="0" xfId="103" applyFont="1" applyFill="1" applyBorder="1" applyAlignment="1" applyProtection="1">
      <alignment vertical="top"/>
    </xf>
    <xf numFmtId="0" fontId="14" fillId="0" borderId="0" xfId="103" quotePrefix="1" applyFont="1" applyFill="1" applyBorder="1" applyAlignment="1" applyProtection="1">
      <alignment horizontal="center" vertical="top"/>
    </xf>
    <xf numFmtId="49" fontId="16" fillId="35" borderId="23" xfId="111" applyNumberFormat="1" applyFont="1" applyFill="1" applyBorder="1" applyAlignment="1" applyProtection="1">
      <alignment vertical="center"/>
    </xf>
    <xf numFmtId="49" fontId="55" fillId="48" borderId="23" xfId="105" applyNumberFormat="1" applyFont="1" applyFill="1" applyBorder="1" applyAlignment="1" applyProtection="1">
      <alignment horizontal="center" vertical="center" wrapText="1"/>
      <protection hidden="1"/>
    </xf>
    <xf numFmtId="0" fontId="7" fillId="0" borderId="0" xfId="111" applyFont="1" applyFill="1" applyProtection="1"/>
    <xf numFmtId="0" fontId="15" fillId="0" borderId="0" xfId="103" applyFont="1" applyFill="1" applyAlignment="1" applyProtection="1">
      <alignment horizontal="left"/>
    </xf>
    <xf numFmtId="49" fontId="15" fillId="0" borderId="0" xfId="103" applyNumberFormat="1" applyFont="1" applyFill="1" applyBorder="1" applyAlignment="1" applyProtection="1"/>
    <xf numFmtId="49" fontId="7" fillId="0" borderId="0" xfId="103" applyNumberFormat="1" applyFont="1" applyFill="1" applyBorder="1" applyAlignment="1" applyProtection="1">
      <alignment horizontal="left"/>
    </xf>
    <xf numFmtId="49" fontId="14" fillId="0" borderId="0" xfId="103" applyNumberFormat="1" applyFont="1" applyFill="1" applyAlignment="1" applyProtection="1"/>
    <xf numFmtId="49" fontId="15" fillId="0" borderId="0" xfId="103" applyNumberFormat="1" applyFont="1" applyFill="1" applyBorder="1" applyAlignment="1" applyProtection="1">
      <alignment horizontal="left"/>
    </xf>
    <xf numFmtId="49" fontId="7" fillId="0" borderId="0" xfId="105" applyNumberFormat="1" applyFont="1" applyFill="1" applyBorder="1" applyAlignment="1" applyProtection="1">
      <protection hidden="1"/>
    </xf>
    <xf numFmtId="0" fontId="7" fillId="0" borderId="0" xfId="103" applyFont="1" applyFill="1" applyAlignment="1" applyProtection="1"/>
    <xf numFmtId="49" fontId="15" fillId="0" borderId="0" xfId="105" applyNumberFormat="1" applyFont="1" applyFill="1" applyBorder="1" applyAlignment="1" applyProtection="1">
      <protection hidden="1"/>
    </xf>
    <xf numFmtId="49" fontId="55" fillId="48" borderId="23" xfId="111" applyNumberFormat="1" applyFont="1" applyFill="1" applyBorder="1" applyAlignment="1" applyProtection="1">
      <alignment horizontal="center" vertical="center" wrapText="1"/>
    </xf>
    <xf numFmtId="49" fontId="55" fillId="48" borderId="24" xfId="111" applyNumberFormat="1" applyFont="1" applyFill="1" applyBorder="1" applyAlignment="1" applyProtection="1">
      <alignment horizontal="center" vertical="center" wrapText="1"/>
    </xf>
    <xf numFmtId="49" fontId="15" fillId="0" borderId="0" xfId="111" applyNumberFormat="1" applyFont="1" applyFill="1" applyBorder="1" applyAlignment="1" applyProtection="1">
      <alignment vertical="center"/>
    </xf>
    <xf numFmtId="0" fontId="14" fillId="0" borderId="0" xfId="111" applyFont="1" applyFill="1" applyAlignment="1" applyProtection="1">
      <alignment horizontal="center" vertical="center" wrapText="1"/>
    </xf>
    <xf numFmtId="49" fontId="14" fillId="0" borderId="0" xfId="111" applyNumberFormat="1" applyFont="1" applyFill="1" applyBorder="1" applyAlignment="1" applyProtection="1">
      <alignment horizontal="center" vertical="center" wrapText="1"/>
    </xf>
    <xf numFmtId="49" fontId="14" fillId="0" borderId="0" xfId="111" applyNumberFormat="1" applyFont="1" applyFill="1" applyAlignment="1" applyProtection="1"/>
    <xf numFmtId="0" fontId="14" fillId="0" borderId="0" xfId="103" applyFont="1" applyFill="1" applyAlignment="1" applyProtection="1">
      <alignment horizontal="left"/>
    </xf>
    <xf numFmtId="49" fontId="55" fillId="48" borderId="25" xfId="111" applyNumberFormat="1" applyFont="1" applyFill="1" applyBorder="1" applyAlignment="1" applyProtection="1">
      <alignment horizontal="center" vertical="center" wrapText="1"/>
    </xf>
    <xf numFmtId="0" fontId="14" fillId="0" borderId="0" xfId="103" quotePrefix="1" applyFont="1" applyFill="1" applyBorder="1" applyAlignment="1" applyProtection="1">
      <alignment horizontal="center"/>
    </xf>
    <xf numFmtId="0" fontId="16" fillId="0" borderId="0" xfId="111" applyFont="1" applyFill="1" applyBorder="1" applyAlignment="1" applyProtection="1">
      <alignment horizontal="center" vertical="center" wrapText="1"/>
    </xf>
    <xf numFmtId="49" fontId="15" fillId="0" borderId="0" xfId="111" applyNumberFormat="1" applyFont="1" applyFill="1" applyBorder="1" applyAlignment="1" applyProtection="1">
      <alignment vertical="center" wrapText="1"/>
    </xf>
    <xf numFmtId="0" fontId="11" fillId="0" borderId="0" xfId="111" applyFont="1" applyFill="1" applyAlignment="1" applyProtection="1">
      <alignment vertical="center" wrapText="1"/>
    </xf>
    <xf numFmtId="0" fontId="11" fillId="0" borderId="0" xfId="111" applyFont="1" applyFill="1" applyBorder="1" applyAlignment="1" applyProtection="1">
      <alignment vertical="center" wrapText="1"/>
    </xf>
    <xf numFmtId="0" fontId="15" fillId="0" borderId="0" xfId="111" applyFont="1" applyFill="1" applyAlignment="1" applyProtection="1">
      <alignment vertical="center"/>
    </xf>
    <xf numFmtId="0" fontId="11" fillId="0" borderId="63" xfId="111" applyFont="1" applyFill="1" applyBorder="1" applyAlignment="1" applyProtection="1">
      <alignment vertical="center" wrapText="1"/>
    </xf>
    <xf numFmtId="0" fontId="0" fillId="0" borderId="0" xfId="0" applyFill="1"/>
    <xf numFmtId="49" fontId="15" fillId="0" borderId="0" xfId="111" quotePrefix="1" applyNumberFormat="1" applyFont="1" applyFill="1" applyBorder="1" applyProtection="1"/>
    <xf numFmtId="0" fontId="15" fillId="0" borderId="0" xfId="103" applyFont="1" applyFill="1" applyBorder="1" applyProtection="1"/>
    <xf numFmtId="0" fontId="22" fillId="0" borderId="0" xfId="103" applyFont="1" applyFill="1" applyBorder="1" applyProtection="1"/>
    <xf numFmtId="49" fontId="16" fillId="48" borderId="50" xfId="111" applyNumberFormat="1" applyFont="1" applyFill="1" applyBorder="1" applyAlignment="1" applyProtection="1">
      <alignment horizontal="center" vertical="center" wrapText="1"/>
    </xf>
    <xf numFmtId="0" fontId="15" fillId="0" borderId="0" xfId="105" applyFont="1" applyFill="1" applyBorder="1" applyProtection="1">
      <protection hidden="1"/>
    </xf>
    <xf numFmtId="49" fontId="15" fillId="0" borderId="0" xfId="105" applyNumberFormat="1" applyFont="1" applyFill="1" applyBorder="1" applyAlignment="1" applyProtection="1">
      <alignment vertical="center"/>
      <protection hidden="1"/>
    </xf>
    <xf numFmtId="0" fontId="7" fillId="0" borderId="0" xfId="105" applyFont="1" applyFill="1" applyAlignment="1" applyProtection="1">
      <alignment vertical="center" wrapText="1"/>
      <protection hidden="1"/>
    </xf>
    <xf numFmtId="0" fontId="7" fillId="0" borderId="0" xfId="105" applyFont="1" applyFill="1" applyBorder="1" applyAlignment="1" applyProtection="1">
      <alignment vertical="center" wrapText="1"/>
      <protection hidden="1"/>
    </xf>
    <xf numFmtId="0" fontId="22" fillId="0" borderId="0" xfId="105" applyFont="1" applyFill="1" applyBorder="1" applyProtection="1">
      <protection hidden="1"/>
    </xf>
    <xf numFmtId="0" fontId="7" fillId="0" borderId="0" xfId="105" quotePrefix="1" applyFont="1" applyFill="1" applyBorder="1" applyAlignment="1" applyProtection="1">
      <alignment horizontal="left"/>
      <protection hidden="1"/>
    </xf>
    <xf numFmtId="0" fontId="0" fillId="0" borderId="0" xfId="0" applyFill="1" applyAlignment="1">
      <alignment horizontal="left"/>
    </xf>
    <xf numFmtId="0" fontId="15" fillId="0" borderId="0" xfId="105" quotePrefix="1" applyFont="1" applyFill="1" applyBorder="1" applyAlignment="1" applyProtection="1">
      <alignment horizontal="left"/>
      <protection hidden="1"/>
    </xf>
    <xf numFmtId="49" fontId="15" fillId="0" borderId="0" xfId="105" applyNumberFormat="1" applyFont="1" applyFill="1" applyBorder="1" applyProtection="1">
      <protection hidden="1"/>
    </xf>
    <xf numFmtId="0" fontId="1" fillId="0" borderId="0" xfId="98" applyFill="1"/>
    <xf numFmtId="0" fontId="7" fillId="0" borderId="0" xfId="105" applyFont="1" applyFill="1" applyBorder="1" applyAlignment="1" applyProtection="1">
      <alignment horizontal="left"/>
      <protection hidden="1"/>
    </xf>
    <xf numFmtId="0" fontId="7" fillId="0" borderId="0" xfId="105" quotePrefix="1" applyFont="1" applyFill="1" applyBorder="1" applyAlignment="1" applyProtection="1">
      <protection hidden="1"/>
    </xf>
    <xf numFmtId="0" fontId="7" fillId="0" borderId="0" xfId="105" applyFont="1" applyFill="1" applyBorder="1" applyAlignment="1" applyProtection="1">
      <protection hidden="1"/>
    </xf>
    <xf numFmtId="0" fontId="56" fillId="48" borderId="56" xfId="111" applyFont="1" applyFill="1" applyBorder="1" applyAlignment="1" applyProtection="1">
      <alignment horizontal="center" vertical="center" wrapText="1"/>
    </xf>
    <xf numFmtId="0" fontId="15" fillId="0" borderId="46" xfId="101" applyFont="1" applyFill="1" applyBorder="1" applyAlignment="1" applyProtection="1">
      <alignment horizontal="left" vertical="center"/>
      <protection hidden="1"/>
    </xf>
    <xf numFmtId="0" fontId="16" fillId="0" borderId="46" xfId="101" applyFont="1" applyFill="1" applyBorder="1" applyAlignment="1" applyProtection="1">
      <alignment horizontal="left" vertical="center"/>
      <protection hidden="1"/>
    </xf>
    <xf numFmtId="164" fontId="16" fillId="0" borderId="46" xfId="101" applyNumberFormat="1" applyFont="1" applyFill="1" applyBorder="1" applyAlignment="1" applyProtection="1">
      <alignment horizontal="left" vertical="center"/>
      <protection hidden="1"/>
    </xf>
    <xf numFmtId="49" fontId="14" fillId="0" borderId="0" xfId="111" applyNumberFormat="1" applyFont="1" applyFill="1" applyBorder="1" applyAlignment="1" applyProtection="1">
      <alignment vertical="top"/>
    </xf>
    <xf numFmtId="0" fontId="14" fillId="0" borderId="0" xfId="111" applyFont="1" applyFill="1" applyAlignment="1" applyProtection="1">
      <alignment vertical="top"/>
    </xf>
    <xf numFmtId="0" fontId="14" fillId="0" borderId="0" xfId="111" applyFont="1" applyFill="1" applyBorder="1" applyAlignment="1" applyProtection="1">
      <alignment vertical="top"/>
    </xf>
    <xf numFmtId="0" fontId="4" fillId="0" borderId="0" xfId="111" applyFont="1" applyFill="1" applyProtection="1"/>
    <xf numFmtId="0" fontId="15" fillId="0" borderId="44" xfId="101" applyFont="1" applyFill="1" applyBorder="1" applyAlignment="1" applyProtection="1">
      <alignment horizontal="left" vertical="center"/>
      <protection hidden="1"/>
    </xf>
    <xf numFmtId="0" fontId="16" fillId="0" borderId="44" xfId="101" applyFont="1" applyFill="1" applyBorder="1" applyAlignment="1" applyProtection="1">
      <alignment horizontal="left" vertical="center"/>
      <protection hidden="1"/>
    </xf>
    <xf numFmtId="164" fontId="16" fillId="0" borderId="44" xfId="101" applyNumberFormat="1" applyFont="1" applyFill="1" applyBorder="1" applyAlignment="1" applyProtection="1">
      <alignment horizontal="left" vertical="center"/>
      <protection hidden="1"/>
    </xf>
    <xf numFmtId="0" fontId="14" fillId="0" borderId="0" xfId="113" applyFont="1" applyFill="1" applyBorder="1" applyAlignment="1" applyProtection="1">
      <alignment horizontal="center"/>
    </xf>
    <xf numFmtId="49" fontId="14" fillId="0" borderId="0" xfId="113" applyNumberFormat="1" applyFont="1" applyFill="1" applyProtection="1"/>
    <xf numFmtId="0" fontId="7" fillId="0" borderId="0" xfId="108" quotePrefix="1" applyFont="1" applyFill="1" applyBorder="1" applyProtection="1">
      <protection hidden="1"/>
    </xf>
    <xf numFmtId="0" fontId="15" fillId="0" borderId="0" xfId="114" applyFont="1" applyFill="1" applyAlignment="1" applyProtection="1">
      <alignment horizontal="left" vertical="center" wrapText="1"/>
    </xf>
    <xf numFmtId="0" fontId="7" fillId="0" borderId="64" xfId="0" applyFont="1" applyFill="1" applyBorder="1" applyProtection="1"/>
    <xf numFmtId="0" fontId="50" fillId="0" borderId="0" xfId="0" applyFont="1" applyFill="1" applyBorder="1" applyProtection="1"/>
    <xf numFmtId="0" fontId="7" fillId="0" borderId="0" xfId="0" applyFont="1" applyFill="1" applyBorder="1" applyProtection="1"/>
    <xf numFmtId="168" fontId="7" fillId="0" borderId="64" xfId="32" applyNumberFormat="1" applyFont="1" applyFill="1" applyBorder="1" applyAlignment="1" applyProtection="1">
      <protection locked="0"/>
    </xf>
    <xf numFmtId="0" fontId="23" fillId="0" borderId="0" xfId="98" applyFont="1" applyBorder="1" applyAlignment="1" applyProtection="1">
      <alignment horizontal="right"/>
    </xf>
    <xf numFmtId="0" fontId="15" fillId="26" borderId="15" xfId="98" applyFont="1" applyFill="1" applyBorder="1" applyAlignment="1" applyProtection="1">
      <alignment horizontal="center"/>
      <protection locked="0"/>
    </xf>
    <xf numFmtId="0" fontId="15" fillId="0" borderId="6" xfId="98" applyFont="1" applyFill="1" applyBorder="1" applyProtection="1"/>
    <xf numFmtId="0" fontId="15" fillId="0" borderId="11" xfId="98" applyFont="1" applyFill="1" applyBorder="1" applyProtection="1"/>
    <xf numFmtId="0" fontId="16" fillId="35" borderId="0" xfId="98" quotePrefix="1" applyFont="1" applyFill="1" applyProtection="1"/>
    <xf numFmtId="0" fontId="16" fillId="35" borderId="0" xfId="98" applyFont="1" applyFill="1" applyProtection="1"/>
    <xf numFmtId="0" fontId="17" fillId="35" borderId="0" xfId="98" applyFont="1" applyFill="1" applyProtection="1"/>
    <xf numFmtId="168" fontId="7" fillId="35" borderId="0" xfId="32" applyNumberFormat="1" applyFont="1" applyFill="1" applyProtection="1"/>
    <xf numFmtId="0" fontId="7" fillId="0" borderId="0" xfId="98" quotePrefix="1" applyFont="1" applyFill="1" applyAlignment="1" applyProtection="1">
      <alignment horizontal="left"/>
    </xf>
    <xf numFmtId="0" fontId="7" fillId="0" borderId="0" xfId="98" applyFont="1" applyFill="1" applyProtection="1">
      <protection hidden="1"/>
    </xf>
    <xf numFmtId="2" fontId="7" fillId="0" borderId="0" xfId="98" quotePrefix="1" applyNumberFormat="1" applyFont="1" applyFill="1" applyAlignment="1" applyProtection="1">
      <alignment horizontal="left"/>
    </xf>
    <xf numFmtId="0" fontId="15" fillId="0" borderId="0" xfId="98" quotePrefix="1" applyFont="1" applyFill="1" applyAlignment="1" applyProtection="1">
      <alignment horizontal="left"/>
    </xf>
    <xf numFmtId="0" fontId="7" fillId="0" borderId="0" xfId="98" quotePrefix="1" applyFont="1" applyFill="1" applyProtection="1"/>
    <xf numFmtId="0" fontId="7" fillId="0" borderId="0" xfId="98" quotePrefix="1" applyFont="1" applyFill="1" applyAlignment="1" applyProtection="1">
      <alignment horizontal="left" readingOrder="1"/>
    </xf>
    <xf numFmtId="2" fontId="7" fillId="0" borderId="0" xfId="98" quotePrefix="1" applyNumberFormat="1" applyFont="1" applyFill="1" applyAlignment="1" applyProtection="1">
      <alignment horizontal="left" readingOrder="1"/>
    </xf>
    <xf numFmtId="0" fontId="15" fillId="0" borderId="0" xfId="98" quotePrefix="1" applyFont="1" applyFill="1" applyAlignment="1" applyProtection="1">
      <alignment horizontal="left" readingOrder="1"/>
    </xf>
    <xf numFmtId="0" fontId="7" fillId="0" borderId="0" xfId="98" applyFont="1" applyFill="1" applyAlignment="1" applyProtection="1">
      <alignment horizontal="left"/>
    </xf>
    <xf numFmtId="168" fontId="15" fillId="0" borderId="0" xfId="32" applyNumberFormat="1" applyFont="1" applyFill="1" applyBorder="1" applyAlignment="1" applyProtection="1"/>
    <xf numFmtId="2" fontId="15" fillId="0" borderId="0" xfId="98" quotePrefix="1" applyNumberFormat="1" applyFont="1" applyFill="1" applyAlignment="1" applyProtection="1">
      <alignment horizontal="left"/>
    </xf>
    <xf numFmtId="0" fontId="14" fillId="0" borderId="0" xfId="111" applyNumberFormat="1" applyFont="1" applyFill="1" applyBorder="1" applyAlignment="1" applyProtection="1">
      <alignment vertical="top" wrapText="1"/>
    </xf>
    <xf numFmtId="0" fontId="7" fillId="0" borderId="0" xfId="112" applyNumberFormat="1" applyFont="1" applyFill="1" applyBorder="1" applyAlignment="1" applyProtection="1">
      <alignment vertical="top" wrapText="1"/>
    </xf>
    <xf numFmtId="0" fontId="48" fillId="0" borderId="0" xfId="0" applyFont="1" applyFill="1" applyBorder="1" applyAlignment="1" applyProtection="1"/>
    <xf numFmtId="0" fontId="49" fillId="0" borderId="0" xfId="0" applyFont="1" applyFill="1" applyBorder="1" applyProtection="1"/>
    <xf numFmtId="0" fontId="49" fillId="0" borderId="0" xfId="0" applyFont="1" applyFill="1" applyProtection="1"/>
    <xf numFmtId="169" fontId="7" fillId="0" borderId="0" xfId="98" quotePrefix="1" applyNumberFormat="1" applyFont="1" applyFill="1" applyAlignment="1" applyProtection="1">
      <alignment horizontal="left"/>
    </xf>
    <xf numFmtId="39" fontId="7" fillId="0" borderId="0" xfId="98" applyNumberFormat="1" applyFont="1" applyFill="1" applyBorder="1" applyProtection="1"/>
    <xf numFmtId="39" fontId="22" fillId="0" borderId="0" xfId="98" applyNumberFormat="1" applyFont="1" applyFill="1" applyBorder="1" applyProtection="1"/>
    <xf numFmtId="39" fontId="15" fillId="0" borderId="0" xfId="98" applyNumberFormat="1" applyFont="1" applyFill="1" applyBorder="1" applyAlignment="1" applyProtection="1">
      <alignment horizontal="left" vertical="top"/>
    </xf>
    <xf numFmtId="39" fontId="15" fillId="0" borderId="15" xfId="98" applyNumberFormat="1" applyFont="1" applyFill="1" applyBorder="1" applyAlignment="1" applyProtection="1">
      <alignment horizontal="left" vertical="top"/>
    </xf>
    <xf numFmtId="2" fontId="7" fillId="0" borderId="0" xfId="98" quotePrefix="1" applyNumberFormat="1" applyFont="1" applyFill="1" applyAlignment="1" applyProtection="1">
      <alignment horizontal="center" vertical="top"/>
    </xf>
    <xf numFmtId="2" fontId="7" fillId="0" borderId="0" xfId="98" applyNumberFormat="1" applyFont="1" applyFill="1" applyAlignment="1" applyProtection="1">
      <alignment horizontal="center" vertical="top"/>
    </xf>
    <xf numFmtId="168" fontId="7" fillId="26" borderId="3" xfId="32" applyNumberFormat="1" applyFont="1" applyFill="1" applyBorder="1" applyAlignment="1" applyProtection="1">
      <alignment horizontal="center"/>
      <protection locked="0"/>
    </xf>
    <xf numFmtId="0" fontId="29" fillId="0" borderId="0" xfId="101" applyFont="1" applyBorder="1" applyAlignment="1" applyProtection="1">
      <protection hidden="1"/>
    </xf>
    <xf numFmtId="0" fontId="23" fillId="0" borderId="0" xfId="101" applyFont="1" applyAlignment="1" applyProtection="1">
      <alignment horizontal="right"/>
      <protection hidden="1"/>
    </xf>
    <xf numFmtId="0" fontId="15" fillId="36" borderId="15" xfId="101" applyFont="1" applyFill="1" applyBorder="1" applyAlignment="1" applyProtection="1">
      <alignment horizontal="center"/>
      <protection hidden="1"/>
    </xf>
    <xf numFmtId="0" fontId="17" fillId="0" borderId="0" xfId="107" applyFont="1" applyFill="1" applyBorder="1" applyProtection="1">
      <protection hidden="1"/>
    </xf>
    <xf numFmtId="0" fontId="7" fillId="0" borderId="0" xfId="107" applyFont="1" applyAlignment="1" applyProtection="1">
      <alignment vertical="center" wrapText="1"/>
      <protection hidden="1"/>
    </xf>
    <xf numFmtId="0" fontId="16" fillId="0" borderId="0" xfId="107" applyFont="1" applyFill="1" applyBorder="1" applyAlignment="1" applyProtection="1">
      <alignment horizontal="center" vertical="center" wrapText="1"/>
      <protection hidden="1"/>
    </xf>
    <xf numFmtId="0" fontId="7" fillId="0" borderId="0" xfId="107" applyFont="1" applyAlignment="1" applyProtection="1">
      <alignment horizontal="center" vertical="center" wrapText="1"/>
      <protection hidden="1"/>
    </xf>
    <xf numFmtId="0" fontId="15" fillId="0" borderId="0" xfId="107" applyFont="1" applyFill="1" applyBorder="1" applyAlignment="1" applyProtection="1">
      <alignment horizontal="left" vertical="center" wrapText="1"/>
      <protection hidden="1"/>
    </xf>
    <xf numFmtId="49" fontId="15" fillId="0" borderId="0" xfId="107" applyNumberFormat="1" applyFont="1" applyBorder="1" applyAlignment="1" applyProtection="1">
      <alignment horizontal="center"/>
      <protection hidden="1"/>
    </xf>
    <xf numFmtId="0" fontId="27" fillId="0" borderId="0" xfId="107" applyFont="1" applyFill="1" applyBorder="1" applyAlignment="1" applyProtection="1">
      <alignment horizontal="right"/>
      <protection hidden="1"/>
    </xf>
    <xf numFmtId="164" fontId="15" fillId="0" borderId="55" xfId="107" applyNumberFormat="1" applyFont="1" applyFill="1" applyBorder="1" applyProtection="1">
      <protection hidden="1"/>
    </xf>
    <xf numFmtId="164" fontId="15" fillId="0" borderId="0" xfId="107" applyNumberFormat="1" applyFont="1" applyBorder="1" applyAlignment="1" applyProtection="1">
      <alignment horizontal="center"/>
      <protection hidden="1"/>
    </xf>
    <xf numFmtId="164" fontId="15" fillId="0" borderId="0" xfId="107" applyNumberFormat="1" applyFont="1" applyFill="1" applyBorder="1" applyAlignment="1" applyProtection="1">
      <alignment horizontal="center"/>
      <protection hidden="1"/>
    </xf>
    <xf numFmtId="0" fontId="16" fillId="0" borderId="0" xfId="107" applyFont="1" applyFill="1" applyBorder="1" applyProtection="1">
      <protection hidden="1"/>
    </xf>
    <xf numFmtId="164" fontId="15" fillId="0" borderId="0" xfId="107" applyNumberFormat="1" applyFont="1" applyFill="1" applyBorder="1" applyProtection="1">
      <protection hidden="1"/>
    </xf>
    <xf numFmtId="0" fontId="22" fillId="0" borderId="0" xfId="107" applyFont="1" applyFill="1" applyBorder="1" applyAlignment="1" applyProtection="1">
      <alignment horizontal="right"/>
      <protection hidden="1"/>
    </xf>
    <xf numFmtId="0" fontId="7" fillId="26" borderId="15" xfId="107" applyFont="1" applyFill="1" applyBorder="1" applyProtection="1">
      <protection hidden="1"/>
    </xf>
    <xf numFmtId="0" fontId="7" fillId="0" borderId="0" xfId="107" applyFont="1" applyBorder="1" applyAlignment="1" applyProtection="1">
      <alignment horizontal="right"/>
      <protection hidden="1"/>
    </xf>
    <xf numFmtId="0" fontId="7" fillId="36" borderId="15" xfId="107" applyFont="1" applyFill="1" applyBorder="1" applyProtection="1">
      <protection hidden="1"/>
    </xf>
    <xf numFmtId="0" fontId="7" fillId="0" borderId="0" xfId="107" quotePrefix="1" applyFont="1" applyBorder="1" applyAlignment="1" applyProtection="1">
      <alignment horizontal="center" vertical="top"/>
      <protection hidden="1"/>
    </xf>
    <xf numFmtId="0" fontId="7" fillId="0" borderId="0" xfId="115" applyFont="1" applyFill="1" applyBorder="1" applyProtection="1"/>
    <xf numFmtId="0" fontId="15" fillId="0" borderId="0" xfId="115" applyFont="1" applyFill="1" applyBorder="1" applyProtection="1"/>
    <xf numFmtId="49" fontId="15" fillId="0" borderId="0" xfId="115" applyNumberFormat="1" applyFont="1" applyFill="1" applyBorder="1" applyProtection="1"/>
    <xf numFmtId="0" fontId="7" fillId="0" borderId="0" xfId="115" applyFont="1" applyBorder="1" applyProtection="1"/>
    <xf numFmtId="49" fontId="7" fillId="0" borderId="0" xfId="115" applyNumberFormat="1" applyFont="1" applyFill="1" applyBorder="1" applyProtection="1"/>
    <xf numFmtId="49" fontId="7" fillId="0" borderId="0" xfId="115" applyNumberFormat="1" applyFont="1" applyBorder="1" applyProtection="1"/>
    <xf numFmtId="0" fontId="7" fillId="26" borderId="3" xfId="115" applyFont="1" applyFill="1" applyBorder="1" applyProtection="1">
      <protection locked="0"/>
    </xf>
    <xf numFmtId="49" fontId="15" fillId="0" borderId="0" xfId="115" applyNumberFormat="1" applyFont="1" applyBorder="1" applyAlignment="1" applyProtection="1">
      <alignment vertical="center" wrapText="1"/>
    </xf>
    <xf numFmtId="0" fontId="16" fillId="35" borderId="34" xfId="115" applyFont="1" applyFill="1" applyBorder="1" applyAlignment="1" applyProtection="1">
      <alignment horizontal="center"/>
    </xf>
    <xf numFmtId="0" fontId="16" fillId="35" borderId="27" xfId="115" applyFont="1" applyFill="1" applyBorder="1" applyProtection="1"/>
    <xf numFmtId="0" fontId="16" fillId="35" borderId="27" xfId="115" applyFont="1" applyFill="1" applyBorder="1" applyAlignment="1" applyProtection="1">
      <alignment horizontal="center"/>
    </xf>
    <xf numFmtId="0" fontId="16" fillId="35" borderId="35" xfId="115" applyFont="1" applyFill="1" applyBorder="1" applyAlignment="1" applyProtection="1">
      <alignment horizontal="center"/>
    </xf>
    <xf numFmtId="0" fontId="28" fillId="35" borderId="34" xfId="115" applyFont="1" applyFill="1" applyBorder="1" applyAlignment="1" applyProtection="1">
      <alignment horizontal="right"/>
    </xf>
    <xf numFmtId="0" fontId="28" fillId="35" borderId="27" xfId="115" applyFont="1" applyFill="1" applyBorder="1" applyAlignment="1" applyProtection="1">
      <alignment horizontal="right"/>
    </xf>
    <xf numFmtId="49" fontId="16" fillId="35" borderId="27" xfId="115" applyNumberFormat="1" applyFont="1" applyFill="1" applyBorder="1" applyAlignment="1" applyProtection="1">
      <alignment horizontal="center"/>
    </xf>
    <xf numFmtId="0" fontId="16" fillId="35" borderId="35" xfId="115" applyFont="1" applyFill="1" applyBorder="1" applyProtection="1"/>
    <xf numFmtId="0" fontId="7" fillId="38" borderId="0" xfId="115" applyFont="1" applyFill="1" applyBorder="1" applyProtection="1"/>
    <xf numFmtId="0" fontId="7" fillId="0" borderId="0" xfId="115" applyFont="1" applyFill="1" applyBorder="1" applyAlignment="1" applyProtection="1">
      <alignment horizontal="center"/>
    </xf>
    <xf numFmtId="0" fontId="7" fillId="0" borderId="0" xfId="115" applyFont="1" applyBorder="1" applyAlignment="1" applyProtection="1">
      <alignment horizontal="center" wrapText="1"/>
    </xf>
    <xf numFmtId="0" fontId="16" fillId="35" borderId="45" xfId="115" applyFont="1" applyFill="1" applyBorder="1" applyAlignment="1" applyProtection="1">
      <alignment horizontal="center" wrapText="1"/>
    </xf>
    <xf numFmtId="0" fontId="16" fillId="35" borderId="46" xfId="115" applyFont="1" applyFill="1" applyBorder="1" applyAlignment="1" applyProtection="1">
      <alignment horizontal="center" wrapText="1"/>
    </xf>
    <xf numFmtId="0" fontId="16" fillId="35" borderId="56" xfId="115" applyFont="1" applyFill="1" applyBorder="1" applyAlignment="1" applyProtection="1">
      <alignment horizontal="center" wrapText="1"/>
    </xf>
    <xf numFmtId="49" fontId="16" fillId="35" borderId="46" xfId="115" applyNumberFormat="1" applyFont="1" applyFill="1" applyBorder="1" applyAlignment="1" applyProtection="1">
      <alignment horizontal="center" wrapText="1"/>
    </xf>
    <xf numFmtId="49" fontId="7" fillId="0" borderId="0" xfId="115" applyNumberFormat="1" applyFont="1" applyBorder="1" applyAlignment="1" applyProtection="1">
      <alignment horizontal="center" wrapText="1"/>
    </xf>
    <xf numFmtId="0" fontId="7" fillId="0" borderId="0" xfId="115" applyFont="1" applyFill="1" applyBorder="1" applyAlignment="1" applyProtection="1">
      <alignment horizontal="center" wrapText="1"/>
    </xf>
    <xf numFmtId="0" fontId="15" fillId="0" borderId="0" xfId="115" applyFont="1" applyFill="1" applyBorder="1" applyAlignment="1" applyProtection="1">
      <alignment horizontal="center" wrapText="1"/>
    </xf>
    <xf numFmtId="49" fontId="7" fillId="0" borderId="0" xfId="115" applyNumberFormat="1" applyFont="1" applyFill="1" applyBorder="1" applyAlignment="1" applyProtection="1">
      <alignment horizontal="center"/>
    </xf>
    <xf numFmtId="0" fontId="16" fillId="0" borderId="0" xfId="115" applyFont="1" applyFill="1" applyBorder="1" applyAlignment="1" applyProtection="1">
      <alignment horizontal="center" wrapText="1"/>
    </xf>
    <xf numFmtId="49" fontId="16" fillId="0" borderId="0" xfId="115" applyNumberFormat="1" applyFont="1" applyFill="1" applyBorder="1" applyAlignment="1" applyProtection="1">
      <alignment horizontal="center" wrapText="1"/>
    </xf>
    <xf numFmtId="49" fontId="7" fillId="0" borderId="0" xfId="115" applyNumberFormat="1" applyFont="1" applyFill="1" applyBorder="1" applyAlignment="1" applyProtection="1">
      <alignment horizontal="center" wrapText="1"/>
    </xf>
    <xf numFmtId="49" fontId="7" fillId="0" borderId="0" xfId="115" applyNumberFormat="1" applyFont="1" applyBorder="1" applyAlignment="1" applyProtection="1">
      <alignment horizontal="left"/>
    </xf>
    <xf numFmtId="0" fontId="7" fillId="0" borderId="0" xfId="115" applyFont="1" applyBorder="1" applyAlignment="1" applyProtection="1">
      <alignment horizontal="center" vertical="top"/>
    </xf>
    <xf numFmtId="167" fontId="7" fillId="26" borderId="3" xfId="43" applyNumberFormat="1" applyFont="1" applyFill="1" applyBorder="1" applyProtection="1">
      <protection locked="0"/>
    </xf>
    <xf numFmtId="167" fontId="15" fillId="36" borderId="15" xfId="43" applyNumberFormat="1" applyFont="1" applyFill="1" applyBorder="1" applyProtection="1"/>
    <xf numFmtId="9" fontId="15" fillId="0" borderId="0" xfId="115" applyNumberFormat="1" applyFont="1" applyBorder="1" applyAlignment="1" applyProtection="1">
      <alignment horizontal="center"/>
    </xf>
    <xf numFmtId="0" fontId="15" fillId="0" borderId="0" xfId="115" applyFont="1" applyBorder="1" applyAlignment="1" applyProtection="1">
      <alignment horizontal="center"/>
    </xf>
    <xf numFmtId="0" fontId="7" fillId="0" borderId="0" xfId="115" applyFont="1" applyBorder="1" applyAlignment="1" applyProtection="1">
      <alignment horizontal="center"/>
    </xf>
    <xf numFmtId="0" fontId="15" fillId="0" borderId="0" xfId="115" applyFont="1" applyBorder="1" applyProtection="1"/>
    <xf numFmtId="49" fontId="15" fillId="0" borderId="0" xfId="115" applyNumberFormat="1" applyFont="1" applyBorder="1" applyProtection="1"/>
    <xf numFmtId="0" fontId="7" fillId="0" borderId="0" xfId="115" applyFont="1" applyBorder="1" applyAlignment="1" applyProtection="1">
      <alignment horizontal="center" vertical="justify"/>
    </xf>
    <xf numFmtId="0" fontId="7" fillId="0" borderId="0" xfId="115" quotePrefix="1" applyFont="1" applyBorder="1" applyAlignment="1" applyProtection="1">
      <alignment horizontal="center" vertical="justify"/>
    </xf>
    <xf numFmtId="0" fontId="7" fillId="0" borderId="0" xfId="115" applyFont="1" applyFill="1" applyBorder="1" applyAlignment="1" applyProtection="1">
      <alignment horizontal="center" vertical="justify"/>
    </xf>
    <xf numFmtId="49" fontId="7" fillId="0" borderId="0" xfId="115" applyNumberFormat="1" applyFont="1" applyBorder="1" applyAlignment="1" applyProtection="1">
      <alignment horizontal="center" vertical="justify"/>
    </xf>
    <xf numFmtId="0" fontId="15" fillId="0" borderId="0" xfId="115" applyFont="1" applyFill="1" applyBorder="1" applyAlignment="1" applyProtection="1">
      <alignment horizontal="center" vertical="justify"/>
    </xf>
    <xf numFmtId="167" fontId="15" fillId="0" borderId="0" xfId="43" applyNumberFormat="1" applyFont="1" applyFill="1" applyBorder="1" applyAlignment="1" applyProtection="1">
      <alignment horizontal="center" vertical="justify"/>
    </xf>
    <xf numFmtId="0" fontId="22" fillId="0" borderId="0" xfId="115" applyFont="1" applyBorder="1" applyAlignment="1" applyProtection="1">
      <alignment horizontal="right"/>
    </xf>
    <xf numFmtId="49" fontId="16" fillId="35" borderId="35" xfId="115" applyNumberFormat="1" applyFont="1" applyFill="1" applyBorder="1" applyAlignment="1" applyProtection="1">
      <alignment horizontal="center"/>
    </xf>
    <xf numFmtId="49" fontId="15" fillId="0" borderId="0" xfId="115" applyNumberFormat="1" applyFont="1" applyFill="1" applyBorder="1" applyAlignment="1" applyProtection="1">
      <alignment horizontal="left"/>
    </xf>
    <xf numFmtId="167" fontId="15" fillId="0" borderId="0" xfId="43" applyNumberFormat="1" applyFont="1" applyBorder="1" applyProtection="1"/>
    <xf numFmtId="167" fontId="7" fillId="0" borderId="0" xfId="43" applyNumberFormat="1" applyFont="1" applyFill="1" applyBorder="1" applyProtection="1"/>
    <xf numFmtId="167" fontId="7" fillId="0" borderId="0" xfId="43" applyNumberFormat="1" applyFont="1" applyBorder="1" applyProtection="1"/>
    <xf numFmtId="0" fontId="15" fillId="0" borderId="0" xfId="115" applyFont="1" applyFill="1" applyBorder="1" applyAlignment="1" applyProtection="1">
      <alignment horizontal="center"/>
    </xf>
    <xf numFmtId="167" fontId="7" fillId="0" borderId="0" xfId="43" applyNumberFormat="1" applyFont="1" applyBorder="1" applyAlignment="1" applyProtection="1">
      <alignment horizontal="center" vertical="justify"/>
    </xf>
    <xf numFmtId="167" fontId="7" fillId="0" borderId="0" xfId="43" applyNumberFormat="1" applyFont="1" applyFill="1" applyBorder="1" applyAlignment="1" applyProtection="1">
      <alignment horizontal="center" vertical="justify"/>
    </xf>
    <xf numFmtId="167" fontId="7" fillId="0" borderId="0" xfId="43" applyNumberFormat="1" applyFont="1" applyFill="1" applyBorder="1" applyAlignment="1" applyProtection="1">
      <alignment horizontal="center" wrapText="1"/>
    </xf>
    <xf numFmtId="167" fontId="7" fillId="0" borderId="0" xfId="43" applyNumberFormat="1" applyFont="1" applyFill="1" applyBorder="1" applyAlignment="1" applyProtection="1">
      <alignment vertical="justify"/>
    </xf>
    <xf numFmtId="0" fontId="22" fillId="0" borderId="0" xfId="115" applyFont="1" applyFill="1" applyBorder="1" applyAlignment="1" applyProtection="1">
      <alignment horizontal="right"/>
    </xf>
    <xf numFmtId="0" fontId="16" fillId="0" borderId="0" xfId="115" applyFont="1" applyFill="1" applyBorder="1" applyAlignment="1" applyProtection="1">
      <alignment horizontal="center"/>
    </xf>
    <xf numFmtId="0" fontId="7" fillId="0" borderId="0" xfId="115" applyFont="1" applyFill="1" applyProtection="1"/>
    <xf numFmtId="0" fontId="7" fillId="26" borderId="15" xfId="115" applyFont="1" applyFill="1" applyBorder="1" applyProtection="1"/>
    <xf numFmtId="0" fontId="7" fillId="0" borderId="0" xfId="115" applyFont="1" applyBorder="1" applyAlignment="1" applyProtection="1">
      <alignment horizontal="right"/>
    </xf>
    <xf numFmtId="0" fontId="7" fillId="36" borderId="15" xfId="115" applyFont="1" applyFill="1" applyBorder="1" applyProtection="1"/>
    <xf numFmtId="0" fontId="15" fillId="26" borderId="15" xfId="0" applyFont="1" applyFill="1" applyBorder="1" applyAlignment="1" applyProtection="1">
      <alignment horizontal="center"/>
    </xf>
    <xf numFmtId="0" fontId="7" fillId="0" borderId="0" xfId="115" applyFont="1" applyFill="1" applyBorder="1" applyAlignment="1" applyProtection="1">
      <alignment horizontal="center" vertical="center" wrapText="1"/>
    </xf>
    <xf numFmtId="0" fontId="7" fillId="0" borderId="0" xfId="115" applyFont="1" applyBorder="1" applyAlignment="1" applyProtection="1">
      <alignment horizontal="center" vertical="center" wrapText="1"/>
    </xf>
    <xf numFmtId="49" fontId="7" fillId="0" borderId="0" xfId="115" applyNumberFormat="1" applyFont="1" applyBorder="1" applyAlignment="1" applyProtection="1">
      <alignment horizontal="center" vertical="center" wrapText="1"/>
    </xf>
    <xf numFmtId="0" fontId="16" fillId="35" borderId="45" xfId="115" applyFont="1" applyFill="1" applyBorder="1" applyAlignment="1" applyProtection="1">
      <alignment horizontal="center" vertical="center" wrapText="1"/>
    </xf>
    <xf numFmtId="0" fontId="16" fillId="35" borderId="46" xfId="115" applyFont="1" applyFill="1" applyBorder="1" applyAlignment="1" applyProtection="1">
      <alignment horizontal="center" vertical="center" wrapText="1"/>
    </xf>
    <xf numFmtId="49" fontId="16" fillId="35" borderId="46" xfId="115" applyNumberFormat="1" applyFont="1" applyFill="1" applyBorder="1" applyAlignment="1" applyProtection="1">
      <alignment horizontal="center" vertical="center" wrapText="1"/>
    </xf>
    <xf numFmtId="0" fontId="16" fillId="35" borderId="56" xfId="115" applyFont="1" applyFill="1" applyBorder="1" applyAlignment="1" applyProtection="1">
      <alignment horizontal="center" vertical="center" wrapText="1"/>
    </xf>
    <xf numFmtId="0" fontId="7" fillId="38" borderId="0" xfId="115" applyFont="1" applyFill="1" applyBorder="1" applyAlignment="1" applyProtection="1">
      <alignment horizontal="center" vertical="center" wrapText="1"/>
    </xf>
    <xf numFmtId="0" fontId="7" fillId="38" borderId="0" xfId="115" applyFont="1" applyFill="1" applyBorder="1" applyAlignment="1" applyProtection="1">
      <alignment horizontal="center"/>
    </xf>
    <xf numFmtId="168" fontId="7" fillId="26" borderId="3" xfId="32" applyNumberFormat="1" applyFont="1" applyFill="1" applyBorder="1" applyAlignment="1" applyProtection="1">
      <alignment horizontal="center" wrapText="1"/>
      <protection locked="0"/>
    </xf>
    <xf numFmtId="168" fontId="7" fillId="0" borderId="0" xfId="32" applyNumberFormat="1" applyFont="1" applyBorder="1" applyAlignment="1" applyProtection="1">
      <alignment horizontal="center" wrapText="1"/>
    </xf>
    <xf numFmtId="168" fontId="7" fillId="0" borderId="0" xfId="32" applyNumberFormat="1" applyFont="1" applyFill="1" applyBorder="1" applyAlignment="1" applyProtection="1">
      <alignment horizontal="center" wrapText="1"/>
    </xf>
    <xf numFmtId="168" fontId="7" fillId="0" borderId="0" xfId="32" applyNumberFormat="1" applyFont="1" applyFill="1" applyBorder="1" applyAlignment="1" applyProtection="1">
      <alignment horizontal="center"/>
    </xf>
    <xf numFmtId="168" fontId="7" fillId="38" borderId="0" xfId="32" applyNumberFormat="1" applyFont="1" applyFill="1" applyBorder="1" applyAlignment="1" applyProtection="1">
      <alignment horizontal="center"/>
    </xf>
    <xf numFmtId="168" fontId="7" fillId="0" borderId="0" xfId="32" applyNumberFormat="1" applyFont="1" applyBorder="1" applyProtection="1"/>
    <xf numFmtId="168" fontId="7" fillId="0" borderId="0" xfId="32" applyNumberFormat="1" applyFont="1" applyFill="1" applyBorder="1" applyProtection="1"/>
    <xf numFmtId="168" fontId="7" fillId="38" borderId="0" xfId="32" applyNumberFormat="1" applyFont="1" applyFill="1" applyBorder="1" applyProtection="1"/>
    <xf numFmtId="168" fontId="7" fillId="0" borderId="0" xfId="32" applyNumberFormat="1" applyFont="1" applyBorder="1" applyAlignment="1" applyProtection="1">
      <alignment horizontal="center" vertical="justify"/>
    </xf>
    <xf numFmtId="168" fontId="7" fillId="0" borderId="0" xfId="32" applyNumberFormat="1" applyFont="1" applyFill="1" applyBorder="1" applyAlignment="1" applyProtection="1">
      <alignment horizontal="center" vertical="justify"/>
    </xf>
    <xf numFmtId="168" fontId="7" fillId="0" borderId="0" xfId="32" applyNumberFormat="1" applyFont="1" applyFill="1" applyBorder="1" applyAlignment="1" applyProtection="1">
      <alignment vertical="justify"/>
    </xf>
    <xf numFmtId="168" fontId="7" fillId="38" borderId="0" xfId="32" applyNumberFormat="1" applyFont="1" applyFill="1" applyBorder="1" applyAlignment="1" applyProtection="1">
      <alignment vertical="justify"/>
    </xf>
    <xf numFmtId="168" fontId="7" fillId="36" borderId="15" xfId="32" applyNumberFormat="1" applyFont="1" applyFill="1" applyBorder="1" applyProtection="1"/>
    <xf numFmtId="167" fontId="16" fillId="0" borderId="0" xfId="43" applyNumberFormat="1" applyFont="1" applyFill="1" applyBorder="1" applyProtection="1"/>
    <xf numFmtId="0" fontId="15" fillId="46" borderId="0" xfId="115" applyFont="1" applyFill="1" applyBorder="1" applyProtection="1"/>
    <xf numFmtId="0" fontId="7" fillId="46" borderId="0" xfId="115" applyFont="1" applyFill="1" applyBorder="1" applyProtection="1"/>
    <xf numFmtId="0" fontId="7" fillId="0" borderId="0" xfId="115" applyFont="1" applyProtection="1"/>
    <xf numFmtId="0" fontId="16" fillId="35" borderId="23" xfId="115" applyFont="1" applyFill="1" applyBorder="1" applyAlignment="1" applyProtection="1">
      <alignment horizontal="center" vertical="center" wrapText="1"/>
    </xf>
    <xf numFmtId="49" fontId="16" fillId="35" borderId="24" xfId="115" applyNumberFormat="1" applyFont="1" applyFill="1" applyBorder="1" applyAlignment="1" applyProtection="1">
      <alignment horizontal="center" vertical="center" wrapText="1"/>
    </xf>
    <xf numFmtId="0" fontId="16" fillId="35" borderId="24" xfId="115" applyFont="1" applyFill="1" applyBorder="1" applyAlignment="1" applyProtection="1">
      <alignment horizontal="center" vertical="center" wrapText="1"/>
    </xf>
    <xf numFmtId="0" fontId="16" fillId="35" borderId="25" xfId="115" applyFont="1" applyFill="1" applyBorder="1" applyAlignment="1" applyProtection="1">
      <alignment horizontal="center" vertical="center" wrapText="1"/>
    </xf>
    <xf numFmtId="0" fontId="15" fillId="0" borderId="0" xfId="115" applyFont="1" applyFill="1" applyBorder="1" applyAlignment="1" applyProtection="1">
      <alignment horizontal="center" vertical="center" wrapText="1"/>
    </xf>
    <xf numFmtId="0" fontId="16" fillId="0" borderId="0" xfId="115" applyFont="1" applyFill="1" applyBorder="1" applyAlignment="1" applyProtection="1">
      <alignment horizontal="center" vertical="center" wrapText="1"/>
    </xf>
    <xf numFmtId="49" fontId="16" fillId="0" borderId="0" xfId="115" applyNumberFormat="1" applyFont="1" applyFill="1" applyBorder="1" applyAlignment="1" applyProtection="1">
      <alignment horizontal="center" vertical="center" wrapText="1"/>
    </xf>
    <xf numFmtId="0" fontId="15" fillId="0" borderId="0" xfId="115" applyFont="1" applyFill="1" applyBorder="1" applyAlignment="1" applyProtection="1">
      <alignment horizontal="left" vertical="center" wrapText="1"/>
    </xf>
    <xf numFmtId="0" fontId="7" fillId="0" borderId="26" xfId="115" applyFont="1" applyFill="1" applyBorder="1" applyAlignment="1" applyProtection="1">
      <alignment horizontal="center" vertical="center" wrapText="1"/>
    </xf>
    <xf numFmtId="0" fontId="15" fillId="0" borderId="26" xfId="115" applyFont="1" applyFill="1" applyBorder="1" applyAlignment="1" applyProtection="1">
      <alignment horizontal="center" vertical="center" wrapText="1"/>
    </xf>
    <xf numFmtId="49" fontId="15" fillId="0" borderId="26" xfId="115" applyNumberFormat="1" applyFont="1" applyFill="1" applyBorder="1" applyAlignment="1" applyProtection="1">
      <alignment horizontal="center" vertical="center" wrapText="1"/>
    </xf>
    <xf numFmtId="0" fontId="7" fillId="0" borderId="0" xfId="115" applyFont="1" applyFill="1" applyBorder="1" applyAlignment="1" applyProtection="1">
      <alignment horizontal="left"/>
    </xf>
    <xf numFmtId="49" fontId="15" fillId="0" borderId="0" xfId="115" applyNumberFormat="1" applyFont="1" applyBorder="1" applyAlignment="1" applyProtection="1">
      <alignment horizontal="center" wrapText="1"/>
    </xf>
    <xf numFmtId="0" fontId="7" fillId="0" borderId="0" xfId="115" applyFont="1" applyFill="1" applyBorder="1" applyAlignment="1" applyProtection="1"/>
    <xf numFmtId="167" fontId="7" fillId="26" borderId="65" xfId="43" applyNumberFormat="1" applyFont="1" applyFill="1" applyBorder="1" applyProtection="1">
      <protection locked="0"/>
    </xf>
    <xf numFmtId="49" fontId="7" fillId="0" borderId="0" xfId="115" applyNumberFormat="1" applyFont="1" applyBorder="1" applyAlignment="1" applyProtection="1">
      <alignment horizontal="center"/>
    </xf>
    <xf numFmtId="10" fontId="7" fillId="0" borderId="0" xfId="133" applyNumberFormat="1" applyFont="1" applyFill="1" applyBorder="1" applyProtection="1"/>
    <xf numFmtId="49" fontId="15" fillId="0" borderId="0" xfId="115" applyNumberFormat="1" applyFont="1" applyFill="1" applyBorder="1" applyAlignment="1" applyProtection="1">
      <alignment horizontal="center"/>
    </xf>
    <xf numFmtId="0" fontId="7" fillId="0" borderId="66" xfId="115" applyFont="1" applyFill="1" applyBorder="1" applyAlignment="1" applyProtection="1">
      <alignment horizontal="center"/>
    </xf>
    <xf numFmtId="0" fontId="7" fillId="0" borderId="61" xfId="115" applyFont="1" applyFill="1" applyBorder="1" applyAlignment="1" applyProtection="1">
      <alignment horizontal="center"/>
    </xf>
    <xf numFmtId="167" fontId="15" fillId="0" borderId="29" xfId="43" applyNumberFormat="1" applyFont="1" applyFill="1" applyBorder="1" applyProtection="1"/>
    <xf numFmtId="49" fontId="15" fillId="0" borderId="0" xfId="115" applyNumberFormat="1" applyFont="1" applyFill="1" applyBorder="1" applyAlignment="1" applyProtection="1">
      <alignment horizontal="center" wrapText="1"/>
    </xf>
    <xf numFmtId="164" fontId="15" fillId="0" borderId="44" xfId="34" applyNumberFormat="1" applyFont="1" applyFill="1" applyBorder="1" applyAlignment="1" applyProtection="1">
      <alignment vertical="center" wrapText="1"/>
      <protection hidden="1"/>
    </xf>
    <xf numFmtId="168" fontId="55" fillId="48" borderId="3" xfId="32" applyNumberFormat="1" applyFont="1" applyFill="1" applyBorder="1" applyAlignment="1" applyProtection="1">
      <alignment horizontal="center" wrapText="1"/>
    </xf>
    <xf numFmtId="168" fontId="7" fillId="26" borderId="3" xfId="32" applyNumberFormat="1" applyFont="1" applyFill="1" applyBorder="1" applyAlignment="1" applyProtection="1"/>
    <xf numFmtId="168" fontId="7" fillId="26" borderId="6" xfId="32" applyNumberFormat="1" applyFont="1" applyFill="1" applyBorder="1" applyAlignment="1" applyProtection="1"/>
    <xf numFmtId="164" fontId="15" fillId="36" borderId="15" xfId="38" applyNumberFormat="1" applyFont="1" applyFill="1" applyBorder="1" applyProtection="1"/>
    <xf numFmtId="164" fontId="7" fillId="36" borderId="15" xfId="38" applyNumberFormat="1" applyFont="1" applyFill="1" applyBorder="1" applyProtection="1"/>
    <xf numFmtId="39" fontId="16" fillId="35" borderId="50" xfId="98" applyNumberFormat="1" applyFont="1" applyFill="1" applyBorder="1" applyAlignment="1" applyProtection="1">
      <alignment horizontal="center" vertical="center" wrapText="1"/>
    </xf>
    <xf numFmtId="39" fontId="15" fillId="0" borderId="0" xfId="98" applyNumberFormat="1" applyFont="1" applyFill="1" applyBorder="1" applyProtection="1"/>
    <xf numFmtId="39" fontId="7" fillId="0" borderId="0" xfId="98" applyNumberFormat="1" applyFont="1" applyFill="1" applyBorder="1" applyAlignment="1" applyProtection="1">
      <alignment vertical="center" wrapText="1"/>
    </xf>
    <xf numFmtId="164" fontId="7" fillId="36" borderId="3" xfId="33" applyNumberFormat="1" applyFont="1" applyFill="1" applyBorder="1" applyAlignment="1" applyProtection="1">
      <alignment horizontal="center"/>
    </xf>
    <xf numFmtId="164" fontId="7" fillId="0" borderId="0" xfId="32" applyNumberFormat="1" applyFont="1" applyFill="1" applyBorder="1" applyAlignment="1" applyProtection="1">
      <alignment horizontal="right"/>
    </xf>
    <xf numFmtId="165" fontId="15" fillId="36" borderId="15" xfId="32" applyNumberFormat="1" applyFont="1" applyFill="1" applyBorder="1" applyAlignment="1" applyProtection="1">
      <alignment horizontal="right"/>
    </xf>
    <xf numFmtId="10" fontId="15" fillId="36" borderId="15" xfId="133" applyNumberFormat="1" applyFont="1" applyFill="1" applyBorder="1" applyAlignment="1" applyProtection="1">
      <alignment horizontal="right"/>
    </xf>
    <xf numFmtId="10" fontId="7" fillId="0" borderId="3" xfId="133" applyNumberFormat="1" applyFont="1" applyFill="1" applyBorder="1" applyAlignment="1" applyProtection="1">
      <alignment horizontal="center"/>
    </xf>
    <xf numFmtId="179" fontId="7" fillId="36" borderId="3" xfId="33" applyNumberFormat="1" applyFont="1" applyFill="1" applyBorder="1" applyAlignment="1" applyProtection="1">
      <alignment horizontal="center"/>
    </xf>
    <xf numFmtId="39" fontId="7" fillId="0" borderId="0" xfId="98" applyNumberFormat="1" applyFont="1" applyFill="1" applyBorder="1" applyAlignment="1" applyProtection="1">
      <alignment horizontal="left" vertical="top"/>
    </xf>
    <xf numFmtId="39" fontId="7" fillId="0" borderId="0" xfId="98" applyNumberFormat="1" applyFont="1" applyProtection="1"/>
    <xf numFmtId="164" fontId="52" fillId="36" borderId="3" xfId="33" applyNumberFormat="1" applyFont="1" applyFill="1" applyBorder="1" applyAlignment="1" applyProtection="1">
      <alignment horizontal="center"/>
    </xf>
    <xf numFmtId="39" fontId="7" fillId="0" borderId="0" xfId="98" applyNumberFormat="1" applyFont="1" applyFill="1" applyBorder="1" applyAlignment="1" applyProtection="1">
      <alignment horizontal="left"/>
    </xf>
    <xf numFmtId="164" fontId="7" fillId="0" borderId="0" xfId="33" applyNumberFormat="1" applyFont="1" applyFill="1" applyBorder="1" applyAlignment="1" applyProtection="1">
      <alignment horizontal="center"/>
    </xf>
    <xf numFmtId="167" fontId="15" fillId="36" borderId="15" xfId="33" applyNumberFormat="1" applyFont="1" applyFill="1" applyBorder="1" applyAlignment="1" applyProtection="1">
      <alignment horizontal="right"/>
    </xf>
    <xf numFmtId="167" fontId="7" fillId="0" borderId="0" xfId="0" applyNumberFormat="1" applyFont="1" applyFill="1" applyBorder="1" applyAlignment="1" applyProtection="1">
      <alignment vertical="center"/>
    </xf>
    <xf numFmtId="10" fontId="7" fillId="46" borderId="3" xfId="133" applyNumberFormat="1" applyFont="1" applyFill="1" applyBorder="1" applyAlignment="1" applyProtection="1">
      <alignment horizontal="center"/>
    </xf>
    <xf numFmtId="164" fontId="7" fillId="36" borderId="15" xfId="37" applyNumberFormat="1" applyFont="1" applyFill="1" applyBorder="1" applyProtection="1"/>
    <xf numFmtId="164" fontId="15" fillId="36" borderId="15" xfId="37" applyNumberFormat="1" applyFont="1" applyFill="1" applyBorder="1" applyProtection="1"/>
    <xf numFmtId="49" fontId="16" fillId="35" borderId="27" xfId="107" applyNumberFormat="1" applyFont="1" applyFill="1" applyBorder="1" applyAlignment="1" applyProtection="1">
      <alignment vertical="center" wrapText="1"/>
    </xf>
    <xf numFmtId="49" fontId="7" fillId="0" borderId="0" xfId="107" applyNumberFormat="1" applyFont="1" applyBorder="1" applyProtection="1"/>
    <xf numFmtId="49" fontId="16" fillId="35" borderId="46" xfId="107" applyNumberFormat="1" applyFont="1" applyFill="1" applyBorder="1" applyAlignment="1" applyProtection="1">
      <alignment horizontal="center" vertical="center" wrapText="1"/>
    </xf>
    <xf numFmtId="164" fontId="15" fillId="0" borderId="0" xfId="38" applyNumberFormat="1" applyFont="1" applyFill="1" applyBorder="1" applyProtection="1"/>
    <xf numFmtId="0" fontId="16" fillId="35" borderId="50" xfId="107" applyFont="1" applyFill="1" applyBorder="1" applyAlignment="1" applyProtection="1">
      <alignment horizontal="center" vertical="center" wrapText="1"/>
    </xf>
    <xf numFmtId="0" fontId="15" fillId="0" borderId="0" xfId="107" applyFont="1" applyFill="1" applyBorder="1" applyAlignment="1" applyProtection="1">
      <alignment horizontal="center" vertical="center" wrapText="1"/>
    </xf>
    <xf numFmtId="15" fontId="8" fillId="26" borderId="16" xfId="0" applyNumberFormat="1" applyFont="1" applyFill="1" applyBorder="1" applyAlignment="1" applyProtection="1">
      <alignment horizontal="center" vertical="center" wrapText="1"/>
      <protection locked="0"/>
    </xf>
    <xf numFmtId="15" fontId="8" fillId="26" borderId="14" xfId="0" applyNumberFormat="1" applyFont="1" applyFill="1" applyBorder="1" applyAlignment="1" applyProtection="1">
      <alignment horizontal="center" vertical="top"/>
      <protection locked="0"/>
    </xf>
    <xf numFmtId="167" fontId="7" fillId="26" borderId="3" xfId="32" applyNumberFormat="1" applyFont="1" applyFill="1" applyBorder="1" applyProtection="1">
      <protection locked="0"/>
    </xf>
    <xf numFmtId="168" fontId="7" fillId="26" borderId="3" xfId="32" quotePrefix="1" applyNumberFormat="1" applyFont="1" applyFill="1" applyBorder="1" applyProtection="1">
      <protection locked="0"/>
    </xf>
    <xf numFmtId="167" fontId="14" fillId="26" borderId="3" xfId="39" applyNumberFormat="1" applyFont="1" applyFill="1" applyBorder="1" applyAlignment="1" applyProtection="1">
      <alignment horizontal="center"/>
      <protection locked="0"/>
    </xf>
    <xf numFmtId="0" fontId="7" fillId="26" borderId="3" xfId="111" applyNumberFormat="1" applyFont="1" applyFill="1" applyBorder="1" applyProtection="1">
      <protection locked="0"/>
    </xf>
    <xf numFmtId="14" fontId="7" fillId="26" borderId="3" xfId="112" applyNumberFormat="1" applyFont="1" applyFill="1" applyBorder="1" applyAlignment="1" applyProtection="1">
      <alignment horizontal="center"/>
      <protection locked="0"/>
    </xf>
    <xf numFmtId="181" fontId="7" fillId="26" borderId="3" xfId="112" applyNumberFormat="1" applyFont="1" applyFill="1" applyBorder="1" applyAlignment="1" applyProtection="1">
      <alignment horizontal="center" wrapText="1"/>
      <protection locked="0"/>
    </xf>
    <xf numFmtId="167" fontId="7" fillId="26" borderId="3" xfId="39" applyNumberFormat="1" applyFont="1" applyFill="1" applyBorder="1" applyProtection="1">
      <protection locked="0"/>
    </xf>
    <xf numFmtId="49" fontId="7" fillId="26" borderId="3" xfId="111" applyNumberFormat="1" applyFont="1" applyFill="1" applyBorder="1" applyProtection="1">
      <protection locked="0"/>
    </xf>
    <xf numFmtId="0" fontId="7" fillId="0" borderId="0" xfId="0" applyFont="1" applyFill="1" applyBorder="1" applyAlignment="1" applyProtection="1">
      <alignment horizontal="left"/>
    </xf>
    <xf numFmtId="168" fontId="7" fillId="26" borderId="3" xfId="32" applyNumberFormat="1" applyFont="1" applyFill="1" applyBorder="1" applyAlignment="1" applyProtection="1">
      <alignment horizontal="center"/>
      <protection locked="0"/>
    </xf>
    <xf numFmtId="39" fontId="16" fillId="35" borderId="23" xfId="98" applyNumberFormat="1" applyFont="1" applyFill="1" applyBorder="1" applyAlignment="1" applyProtection="1">
      <alignment horizontal="center" vertical="center" wrapText="1"/>
      <protection hidden="1"/>
    </xf>
    <xf numFmtId="39" fontId="16" fillId="35" borderId="23" xfId="98" applyNumberFormat="1" applyFont="1" applyFill="1" applyBorder="1" applyAlignment="1" applyProtection="1">
      <alignment horizontal="center" vertical="center" wrapText="1"/>
    </xf>
    <xf numFmtId="49" fontId="15" fillId="0" borderId="0" xfId="115" applyNumberFormat="1" applyFont="1" applyBorder="1" applyAlignment="1" applyProtection="1">
      <alignment horizontal="left"/>
    </xf>
    <xf numFmtId="49" fontId="15" fillId="0" borderId="0" xfId="115" applyNumberFormat="1" applyFont="1" applyFill="1" applyBorder="1" applyAlignment="1" applyProtection="1">
      <alignment horizontal="left" vertical="center" wrapText="1"/>
    </xf>
    <xf numFmtId="49" fontId="7" fillId="26" borderId="6" xfId="112" applyNumberFormat="1" applyFont="1" applyFill="1" applyBorder="1" applyAlignment="1" applyProtection="1">
      <alignment horizontal="left" vertical="top"/>
      <protection locked="0"/>
    </xf>
    <xf numFmtId="12" fontId="7" fillId="26" borderId="3" xfId="33" applyNumberFormat="1" applyFont="1" applyFill="1" applyBorder="1" applyAlignment="1" applyProtection="1">
      <alignment horizontal="center"/>
      <protection locked="0"/>
    </xf>
    <xf numFmtId="39" fontId="7" fillId="0" borderId="0" xfId="0" applyNumberFormat="1" applyFont="1" applyFill="1" applyBorder="1" applyProtection="1"/>
    <xf numFmtId="39" fontId="7" fillId="0" borderId="0" xfId="0" applyNumberFormat="1" applyFont="1" applyFill="1" applyBorder="1" applyAlignment="1" applyProtection="1">
      <alignment horizontal="left"/>
    </xf>
    <xf numFmtId="39" fontId="7" fillId="0" borderId="0" xfId="0" applyNumberFormat="1" applyFont="1" applyBorder="1" applyAlignment="1" applyProtection="1">
      <alignment horizontal="center"/>
    </xf>
    <xf numFmtId="39" fontId="7" fillId="0" borderId="0" xfId="0" applyNumberFormat="1" applyFont="1" applyFill="1" applyBorder="1" applyAlignment="1" applyProtection="1">
      <alignment horizontal="center"/>
    </xf>
    <xf numFmtId="39" fontId="7" fillId="0" borderId="0" xfId="0" applyNumberFormat="1" applyFont="1" applyBorder="1" applyAlignment="1" applyProtection="1"/>
    <xf numFmtId="39" fontId="7" fillId="0" borderId="0" xfId="0" applyNumberFormat="1" applyFont="1" applyAlignment="1" applyProtection="1">
      <alignment wrapText="1"/>
    </xf>
    <xf numFmtId="39" fontId="7" fillId="0" borderId="0" xfId="0" applyNumberFormat="1" applyFont="1" applyFill="1" applyBorder="1" applyAlignment="1" applyProtection="1">
      <alignment vertical="center"/>
    </xf>
    <xf numFmtId="39" fontId="7" fillId="0" borderId="14" xfId="0" applyNumberFormat="1" applyFont="1" applyFill="1" applyBorder="1" applyAlignment="1" applyProtection="1">
      <alignment horizontal="left" vertical="center"/>
    </xf>
    <xf numFmtId="39" fontId="7" fillId="0" borderId="0" xfId="0" applyNumberFormat="1" applyFont="1" applyBorder="1" applyAlignment="1" applyProtection="1">
      <alignment vertical="center"/>
    </xf>
    <xf numFmtId="0" fontId="7" fillId="0" borderId="0" xfId="0" applyFont="1" applyAlignment="1" applyProtection="1">
      <alignment vertical="center"/>
    </xf>
    <xf numFmtId="168" fontId="7" fillId="26" borderId="3" xfId="32" applyNumberFormat="1" applyFont="1" applyFill="1" applyBorder="1" applyAlignment="1" applyProtection="1">
      <alignment horizontal="center" vertical="center" wrapText="1"/>
      <protection locked="0"/>
    </xf>
    <xf numFmtId="168" fontId="7" fillId="0" borderId="0" xfId="32" applyNumberFormat="1" applyFont="1" applyFill="1" applyBorder="1" applyAlignment="1" applyProtection="1">
      <alignment horizontal="center" vertical="center" wrapText="1"/>
    </xf>
    <xf numFmtId="9" fontId="7" fillId="23" borderId="0" xfId="133" applyFont="1" applyFill="1" applyBorder="1" applyAlignment="1" applyProtection="1">
      <alignment horizontal="center" vertical="center" wrapText="1"/>
    </xf>
    <xf numFmtId="9" fontId="7" fillId="0" borderId="0" xfId="133" applyFont="1" applyFill="1" applyBorder="1" applyAlignment="1" applyProtection="1">
      <alignment horizontal="center" vertical="center" wrapText="1"/>
    </xf>
    <xf numFmtId="39" fontId="7" fillId="0" borderId="0" xfId="0" applyNumberFormat="1" applyFont="1" applyFill="1" applyBorder="1" applyAlignment="1" applyProtection="1">
      <alignment horizontal="center" vertical="center"/>
    </xf>
    <xf numFmtId="0" fontId="7" fillId="0" borderId="0" xfId="0" applyFont="1" applyFill="1" applyBorder="1" applyAlignment="1" applyProtection="1"/>
    <xf numFmtId="39" fontId="7" fillId="0" borderId="0" xfId="0" quotePrefix="1" applyNumberFormat="1" applyFont="1" applyFill="1" applyBorder="1" applyAlignment="1" applyProtection="1">
      <alignment horizontal="left" vertical="center"/>
    </xf>
    <xf numFmtId="39" fontId="7" fillId="0" borderId="0" xfId="0" quotePrefix="1" applyNumberFormat="1" applyFont="1" applyFill="1" applyBorder="1" applyProtection="1"/>
    <xf numFmtId="168" fontId="7" fillId="26" borderId="3" xfId="32" applyNumberFormat="1" applyFont="1" applyFill="1" applyBorder="1" applyAlignment="1" applyProtection="1">
      <alignment horizontal="center" vertical="center"/>
      <protection locked="0"/>
    </xf>
    <xf numFmtId="180" fontId="7" fillId="0" borderId="0" xfId="0" quotePrefix="1" applyNumberFormat="1" applyFont="1" applyFill="1" applyBorder="1" applyAlignment="1" applyProtection="1">
      <alignment horizontal="left"/>
    </xf>
    <xf numFmtId="39" fontId="7" fillId="0" borderId="14" xfId="0" quotePrefix="1" applyNumberFormat="1" applyFont="1" applyFill="1" applyBorder="1" applyAlignment="1" applyProtection="1">
      <alignment horizontal="left" vertical="center"/>
    </xf>
    <xf numFmtId="39" fontId="7" fillId="0" borderId="0" xfId="0" quotePrefix="1" applyNumberFormat="1" applyFont="1" applyFill="1" applyBorder="1" applyAlignment="1" applyProtection="1">
      <alignment horizontal="left" vertical="top"/>
    </xf>
    <xf numFmtId="0" fontId="7" fillId="0" borderId="0" xfId="0" applyFont="1" applyBorder="1" applyAlignment="1" applyProtection="1">
      <alignment vertical="center"/>
    </xf>
    <xf numFmtId="168" fontId="7" fillId="0" borderId="0" xfId="32" applyNumberFormat="1" applyFont="1" applyFill="1" applyBorder="1" applyAlignment="1" applyProtection="1">
      <alignment horizontal="center" vertical="center"/>
    </xf>
    <xf numFmtId="39" fontId="7" fillId="0" borderId="0" xfId="32" applyNumberFormat="1" applyFont="1" applyFill="1" applyBorder="1" applyAlignment="1" applyProtection="1">
      <alignment horizontal="center" vertical="center"/>
    </xf>
    <xf numFmtId="168" fontId="7" fillId="26" borderId="17" xfId="32" applyNumberFormat="1" applyFont="1" applyFill="1" applyBorder="1" applyAlignment="1" applyProtection="1">
      <alignment horizontal="center" vertical="center" wrapText="1"/>
      <protection locked="0"/>
    </xf>
    <xf numFmtId="168" fontId="7" fillId="26" borderId="17" xfId="32" applyNumberFormat="1" applyFont="1" applyFill="1" applyBorder="1" applyAlignment="1" applyProtection="1">
      <alignment horizontal="center" vertical="center"/>
      <protection locked="0"/>
    </xf>
    <xf numFmtId="39" fontId="7" fillId="0" borderId="0" xfId="0" applyNumberFormat="1" applyFont="1" applyBorder="1" applyAlignment="1" applyProtection="1">
      <alignment horizontal="left" vertical="center"/>
    </xf>
    <xf numFmtId="168" fontId="7" fillId="0" borderId="0" xfId="32" applyNumberFormat="1" applyFont="1" applyBorder="1" applyAlignment="1" applyProtection="1">
      <alignment horizontal="left" vertical="center"/>
    </xf>
    <xf numFmtId="168" fontId="7" fillId="46" borderId="0" xfId="32" applyNumberFormat="1" applyFont="1" applyFill="1" applyBorder="1" applyAlignment="1" applyProtection="1">
      <alignment horizontal="center" vertical="center" wrapText="1"/>
      <protection locked="0"/>
    </xf>
    <xf numFmtId="168" fontId="7" fillId="46" borderId="0" xfId="32" applyNumberFormat="1" applyFont="1" applyFill="1" applyBorder="1" applyAlignment="1" applyProtection="1">
      <alignment horizontal="center" vertical="center"/>
      <protection locked="0"/>
    </xf>
    <xf numFmtId="9" fontId="7" fillId="46" borderId="0" xfId="133" applyFont="1" applyFill="1" applyBorder="1" applyAlignment="1" applyProtection="1">
      <alignment horizontal="center" vertical="center" wrapText="1"/>
    </xf>
    <xf numFmtId="39" fontId="7" fillId="0" borderId="26" xfId="0" quotePrefix="1" applyNumberFormat="1" applyFont="1" applyFill="1" applyBorder="1" applyAlignment="1" applyProtection="1">
      <alignment horizontal="left" vertical="center"/>
    </xf>
    <xf numFmtId="168" fontId="7" fillId="0" borderId="30" xfId="32" applyNumberFormat="1" applyFont="1" applyFill="1" applyBorder="1" applyAlignment="1" applyProtection="1">
      <alignment horizontal="center" vertical="center" wrapText="1"/>
    </xf>
    <xf numFmtId="9" fontId="7" fillId="23" borderId="0" xfId="133" applyFont="1" applyFill="1" applyBorder="1" applyAlignment="1" applyProtection="1">
      <alignment horizontal="center" vertical="top" wrapText="1"/>
    </xf>
    <xf numFmtId="168" fontId="7" fillId="0" borderId="0" xfId="32" applyNumberFormat="1" applyFont="1" applyFill="1" applyBorder="1" applyAlignment="1" applyProtection="1">
      <alignment horizontal="center" vertical="top" wrapText="1"/>
    </xf>
    <xf numFmtId="39" fontId="7" fillId="0" borderId="0" xfId="0" applyNumberFormat="1" applyFont="1" applyBorder="1" applyAlignment="1" applyProtection="1">
      <alignment horizontal="left" vertical="top"/>
    </xf>
    <xf numFmtId="9" fontId="7" fillId="0" borderId="0" xfId="133" applyFont="1" applyFill="1" applyBorder="1" applyAlignment="1" applyProtection="1">
      <alignment horizontal="center" vertical="top" wrapText="1"/>
    </xf>
    <xf numFmtId="39" fontId="7" fillId="0" borderId="0" xfId="0" applyNumberFormat="1" applyFont="1" applyBorder="1" applyAlignment="1" applyProtection="1">
      <alignment horizontal="center" vertical="top"/>
    </xf>
    <xf numFmtId="39" fontId="7" fillId="0" borderId="0" xfId="0" applyNumberFormat="1" applyFont="1" applyBorder="1" applyAlignment="1" applyProtection="1">
      <alignment horizontal="left"/>
    </xf>
    <xf numFmtId="39" fontId="7" fillId="0" borderId="0" xfId="0" applyNumberFormat="1" applyFont="1" applyBorder="1" applyAlignment="1" applyProtection="1">
      <alignment horizontal="left" wrapText="1"/>
    </xf>
    <xf numFmtId="39" fontId="7" fillId="0" borderId="0" xfId="0" applyNumberFormat="1" applyFont="1" applyBorder="1" applyAlignment="1" applyProtection="1">
      <alignment vertical="top"/>
    </xf>
    <xf numFmtId="0" fontId="7" fillId="0" borderId="0" xfId="0" applyFont="1" applyAlignment="1" applyProtection="1">
      <alignment vertical="top"/>
    </xf>
    <xf numFmtId="0" fontId="7" fillId="0" borderId="0" xfId="0" applyFont="1" applyBorder="1" applyAlignment="1" applyProtection="1">
      <alignment vertical="top"/>
    </xf>
    <xf numFmtId="0" fontId="7" fillId="0" borderId="0" xfId="0" applyFont="1" applyBorder="1" applyAlignment="1" applyProtection="1">
      <alignment horizontal="center" vertical="top"/>
    </xf>
    <xf numFmtId="39" fontId="7" fillId="0" borderId="0" xfId="0" applyNumberFormat="1" applyFont="1" applyFill="1" applyBorder="1" applyAlignment="1" applyProtection="1">
      <alignment vertical="top"/>
    </xf>
    <xf numFmtId="39" fontId="7" fillId="0" borderId="0" xfId="0" applyNumberFormat="1" applyFont="1" applyFill="1" applyAlignment="1" applyProtection="1">
      <alignment vertical="top"/>
    </xf>
    <xf numFmtId="0" fontId="7" fillId="0" borderId="0" xfId="0" applyFont="1" applyBorder="1" applyAlignment="1" applyProtection="1"/>
    <xf numFmtId="0" fontId="7" fillId="0" borderId="0" xfId="0" quotePrefix="1" applyFont="1" applyBorder="1" applyAlignment="1" applyProtection="1">
      <alignment horizontal="center" vertical="top"/>
    </xf>
    <xf numFmtId="39" fontId="7" fillId="0" borderId="0" xfId="0" applyNumberFormat="1" applyFont="1" applyFill="1" applyAlignment="1" applyProtection="1"/>
    <xf numFmtId="39" fontId="7" fillId="0" borderId="0" xfId="0" applyNumberFormat="1" applyFont="1" applyBorder="1" applyAlignment="1" applyProtection="1">
      <alignment horizontal="justify" vertical="top"/>
    </xf>
    <xf numFmtId="39" fontId="7" fillId="0" borderId="0" xfId="0" applyNumberFormat="1" applyFont="1" applyFill="1" applyBorder="1" applyAlignment="1" applyProtection="1">
      <alignment horizontal="justify" vertical="top"/>
    </xf>
    <xf numFmtId="0" fontId="7" fillId="0" borderId="0" xfId="0" applyFont="1" applyBorder="1" applyAlignment="1" applyProtection="1">
      <alignment horizontal="justify" vertical="top"/>
    </xf>
    <xf numFmtId="39" fontId="7" fillId="0" borderId="0" xfId="0" applyNumberFormat="1" applyFont="1" applyFill="1" applyBorder="1" applyAlignment="1" applyProtection="1">
      <alignment wrapText="1"/>
    </xf>
    <xf numFmtId="167" fontId="7" fillId="26" borderId="3" xfId="40" applyNumberFormat="1" applyFont="1" applyFill="1" applyBorder="1" applyAlignment="1" applyProtection="1">
      <protection locked="0"/>
    </xf>
    <xf numFmtId="167" fontId="7" fillId="26" borderId="8" xfId="40" applyNumberFormat="1" applyFont="1" applyFill="1" applyBorder="1" applyAlignment="1" applyProtection="1">
      <alignment horizontal="center"/>
      <protection locked="0"/>
    </xf>
    <xf numFmtId="166" fontId="7" fillId="0" borderId="39" xfId="32" quotePrefix="1" applyFont="1" applyFill="1" applyBorder="1" applyAlignment="1" applyProtection="1">
      <alignment horizontal="center" vertical="center"/>
    </xf>
    <xf numFmtId="49" fontId="7" fillId="26" borderId="3" xfId="111" applyNumberFormat="1" applyFont="1" applyFill="1" applyBorder="1" applyAlignment="1" applyProtection="1">
      <alignment vertical="top"/>
      <protection locked="0"/>
    </xf>
    <xf numFmtId="49" fontId="7" fillId="26" borderId="3" xfId="112" applyNumberFormat="1" applyFont="1" applyFill="1" applyBorder="1" applyAlignment="1" applyProtection="1">
      <alignment horizontal="left" vertical="top"/>
      <protection locked="0"/>
    </xf>
    <xf numFmtId="0" fontId="14" fillId="26" borderId="3" xfId="111" applyFont="1" applyFill="1" applyBorder="1" applyAlignment="1" applyProtection="1">
      <alignment horizontal="left" vertical="center"/>
      <protection locked="0"/>
    </xf>
    <xf numFmtId="0" fontId="14" fillId="26" borderId="3" xfId="113" applyFont="1" applyFill="1" applyBorder="1" applyAlignment="1" applyProtection="1">
      <alignment vertical="top"/>
      <protection locked="0"/>
    </xf>
    <xf numFmtId="0" fontId="7" fillId="0" borderId="0" xfId="111" applyFont="1" applyBorder="1" applyProtection="1"/>
    <xf numFmtId="0" fontId="15" fillId="36" borderId="15" xfId="109" applyFont="1" applyFill="1" applyBorder="1" applyAlignment="1" applyProtection="1">
      <alignment horizontal="center"/>
      <protection locked="0"/>
    </xf>
    <xf numFmtId="15" fontId="8" fillId="26" borderId="67" xfId="0" applyNumberFormat="1" applyFont="1" applyFill="1" applyBorder="1" applyAlignment="1" applyProtection="1">
      <alignment horizontal="center" vertical="center" wrapText="1"/>
      <protection locked="0"/>
    </xf>
    <xf numFmtId="0" fontId="8" fillId="26" borderId="26" xfId="0" applyFont="1" applyFill="1" applyBorder="1" applyAlignment="1" applyProtection="1">
      <alignment horizontal="center" vertical="center" wrapText="1"/>
      <protection locked="0"/>
    </xf>
    <xf numFmtId="0" fontId="8" fillId="26" borderId="14" xfId="0" applyFont="1" applyFill="1" applyBorder="1" applyAlignment="1" applyProtection="1">
      <alignment horizontal="center" vertical="center" wrapText="1"/>
      <protection locked="0"/>
    </xf>
    <xf numFmtId="15" fontId="8" fillId="26" borderId="13" xfId="0" applyNumberFormat="1" applyFont="1" applyFill="1" applyBorder="1" applyAlignment="1" applyProtection="1">
      <alignment horizontal="center" vertical="center" wrapText="1"/>
      <protection locked="0"/>
    </xf>
    <xf numFmtId="0" fontId="8" fillId="26" borderId="20" xfId="0" applyFont="1" applyFill="1" applyBorder="1" applyAlignment="1" applyProtection="1">
      <alignment horizontal="center" vertical="center" wrapText="1"/>
      <protection locked="0"/>
    </xf>
    <xf numFmtId="15" fontId="8" fillId="26" borderId="19" xfId="0" applyNumberFormat="1" applyFont="1" applyFill="1" applyBorder="1" applyAlignment="1" applyProtection="1">
      <alignment horizontal="center" vertical="center" wrapText="1"/>
      <protection locked="0"/>
    </xf>
    <xf numFmtId="0" fontId="8" fillId="26" borderId="22" xfId="0" applyFont="1" applyFill="1" applyBorder="1" applyAlignment="1" applyProtection="1">
      <alignment horizontal="center" vertical="center" wrapText="1"/>
      <protection locked="0"/>
    </xf>
    <xf numFmtId="0" fontId="9" fillId="35" borderId="48" xfId="0" applyFont="1" applyFill="1" applyBorder="1" applyAlignment="1" applyProtection="1">
      <alignment horizontal="center" vertical="center" wrapText="1"/>
    </xf>
    <xf numFmtId="0" fontId="9" fillId="35" borderId="30" xfId="0" applyFont="1" applyFill="1" applyBorder="1" applyAlignment="1" applyProtection="1">
      <alignment horizontal="center" vertical="center" wrapText="1"/>
    </xf>
    <xf numFmtId="0" fontId="9" fillId="35" borderId="49" xfId="0" applyFont="1" applyFill="1" applyBorder="1" applyAlignment="1" applyProtection="1">
      <alignment horizontal="center" vertical="center" wrapText="1"/>
    </xf>
    <xf numFmtId="0" fontId="12" fillId="0" borderId="0" xfId="110" applyFont="1" applyBorder="1" applyAlignment="1" applyProtection="1">
      <alignment horizontal="center" vertical="center" wrapText="1"/>
    </xf>
    <xf numFmtId="0" fontId="5" fillId="0" borderId="0" xfId="110" applyFont="1" applyBorder="1" applyAlignment="1" applyProtection="1">
      <alignment horizontal="center"/>
    </xf>
    <xf numFmtId="0" fontId="8" fillId="0" borderId="13" xfId="0" applyFont="1" applyBorder="1" applyAlignment="1" applyProtection="1">
      <alignment horizontal="center" vertical="center" wrapText="1"/>
    </xf>
    <xf numFmtId="0" fontId="4" fillId="0" borderId="0" xfId="0" applyFont="1" applyBorder="1" applyProtection="1"/>
    <xf numFmtId="0" fontId="4" fillId="0" borderId="19" xfId="0" applyFont="1" applyBorder="1" applyProtection="1"/>
    <xf numFmtId="0" fontId="8" fillId="0" borderId="13" xfId="0" applyFont="1" applyBorder="1" applyAlignment="1" applyProtection="1">
      <alignment vertical="top" wrapText="1"/>
    </xf>
    <xf numFmtId="0" fontId="8" fillId="0" borderId="0" xfId="0" applyFont="1" applyBorder="1" applyAlignment="1" applyProtection="1">
      <alignment vertical="top" wrapText="1"/>
    </xf>
    <xf numFmtId="0" fontId="8" fillId="0" borderId="19" xfId="0" applyFont="1" applyBorder="1" applyAlignment="1" applyProtection="1">
      <alignment vertical="top" wrapText="1"/>
    </xf>
    <xf numFmtId="0" fontId="8" fillId="0" borderId="51" xfId="0" applyFont="1" applyBorder="1" applyAlignment="1" applyProtection="1">
      <alignment horizontal="left" vertical="center" wrapText="1"/>
    </xf>
    <xf numFmtId="0" fontId="8" fillId="0" borderId="29" xfId="0" applyFont="1" applyBorder="1" applyAlignment="1" applyProtection="1">
      <alignment horizontal="left" vertical="center" wrapText="1"/>
    </xf>
    <xf numFmtId="0" fontId="8" fillId="0" borderId="52" xfId="0" applyFont="1" applyBorder="1" applyAlignment="1" applyProtection="1">
      <alignment horizontal="left" vertical="center" wrapText="1"/>
    </xf>
    <xf numFmtId="168" fontId="7" fillId="26" borderId="6" xfId="32" applyNumberFormat="1" applyFont="1" applyFill="1" applyBorder="1" applyAlignment="1" applyProtection="1">
      <alignment horizontal="center"/>
      <protection locked="0"/>
    </xf>
    <xf numFmtId="168" fontId="7" fillId="26" borderId="61" xfId="32" applyNumberFormat="1" applyFont="1" applyFill="1" applyBorder="1" applyAlignment="1" applyProtection="1">
      <alignment horizontal="center"/>
      <protection locked="0"/>
    </xf>
    <xf numFmtId="168" fontId="7" fillId="26" borderId="11" xfId="32" applyNumberFormat="1" applyFont="1" applyFill="1" applyBorder="1" applyAlignment="1" applyProtection="1">
      <alignment horizontal="center"/>
      <protection locked="0"/>
    </xf>
    <xf numFmtId="168" fontId="7" fillId="26" borderId="3" xfId="32" applyNumberFormat="1" applyFont="1" applyFill="1" applyBorder="1" applyAlignment="1" applyProtection="1">
      <alignment horizontal="center"/>
      <protection locked="0"/>
    </xf>
    <xf numFmtId="0" fontId="7" fillId="0" borderId="0" xfId="0" applyFont="1" applyFill="1" applyBorder="1" applyAlignment="1" applyProtection="1">
      <alignment horizontal="left"/>
    </xf>
    <xf numFmtId="0" fontId="7" fillId="0" borderId="0" xfId="98" applyFont="1" applyAlignment="1" applyProtection="1">
      <alignment horizontal="justify" vertical="top" wrapText="1"/>
    </xf>
    <xf numFmtId="39" fontId="14" fillId="0" borderId="0" xfId="0" applyNumberFormat="1" applyFont="1" applyFill="1" applyBorder="1" applyAlignment="1" applyProtection="1">
      <alignment horizontal="justify" vertical="top" wrapText="1"/>
    </xf>
    <xf numFmtId="49" fontId="16" fillId="35" borderId="68" xfId="107" applyNumberFormat="1" applyFont="1" applyFill="1" applyBorder="1" applyAlignment="1" applyProtection="1">
      <alignment horizontal="center" vertical="center" wrapText="1"/>
      <protection hidden="1"/>
    </xf>
    <xf numFmtId="49" fontId="16" fillId="35" borderId="69" xfId="107" applyNumberFormat="1" applyFont="1" applyFill="1" applyBorder="1" applyAlignment="1" applyProtection="1">
      <alignment horizontal="center" vertical="center" wrapText="1"/>
      <protection hidden="1"/>
    </xf>
    <xf numFmtId="0" fontId="6" fillId="0" borderId="0" xfId="53" applyFont="1" applyFill="1" applyBorder="1" applyAlignment="1" applyProtection="1">
      <alignment horizontal="left" wrapText="1"/>
    </xf>
    <xf numFmtId="39" fontId="16" fillId="35" borderId="23" xfId="98" applyNumberFormat="1" applyFont="1" applyFill="1" applyBorder="1" applyAlignment="1" applyProtection="1">
      <alignment horizontal="center" vertical="center" wrapText="1"/>
      <protection hidden="1"/>
    </xf>
    <xf numFmtId="39" fontId="16" fillId="35" borderId="24" xfId="98" applyNumberFormat="1" applyFont="1" applyFill="1" applyBorder="1" applyAlignment="1" applyProtection="1">
      <alignment horizontal="center" vertical="center" wrapText="1"/>
      <protection hidden="1"/>
    </xf>
    <xf numFmtId="39" fontId="16" fillId="35" borderId="25" xfId="98" applyNumberFormat="1" applyFont="1" applyFill="1" applyBorder="1" applyAlignment="1" applyProtection="1">
      <alignment horizontal="center" vertical="center" wrapText="1"/>
      <protection hidden="1"/>
    </xf>
    <xf numFmtId="39" fontId="16" fillId="35" borderId="23" xfId="98" applyNumberFormat="1" applyFont="1" applyFill="1" applyBorder="1" applyAlignment="1" applyProtection="1">
      <alignment horizontal="center" vertical="center" wrapText="1"/>
    </xf>
    <xf numFmtId="39" fontId="16" fillId="35" borderId="24" xfId="98" applyNumberFormat="1" applyFont="1" applyFill="1" applyBorder="1" applyAlignment="1" applyProtection="1">
      <alignment horizontal="center" vertical="center" wrapText="1"/>
    </xf>
    <xf numFmtId="39" fontId="16" fillId="35" borderId="25" xfId="98" applyNumberFormat="1" applyFont="1" applyFill="1" applyBorder="1" applyAlignment="1" applyProtection="1">
      <alignment horizontal="center" vertical="center" wrapText="1"/>
    </xf>
    <xf numFmtId="0" fontId="7" fillId="0" borderId="0" xfId="98" quotePrefix="1" applyNumberFormat="1" applyFont="1" applyFill="1" applyBorder="1" applyAlignment="1" applyProtection="1">
      <alignment horizontal="center"/>
      <protection hidden="1"/>
    </xf>
    <xf numFmtId="39" fontId="7" fillId="0" borderId="0" xfId="98" applyNumberFormat="1" applyFont="1" applyFill="1" applyBorder="1" applyAlignment="1" applyProtection="1">
      <alignment horizontal="center" wrapText="1"/>
      <protection hidden="1"/>
    </xf>
    <xf numFmtId="39" fontId="16" fillId="35" borderId="77" xfId="0" applyNumberFormat="1" applyFont="1" applyFill="1" applyBorder="1" applyAlignment="1" applyProtection="1">
      <alignment horizontal="center" vertical="center" wrapText="1"/>
    </xf>
    <xf numFmtId="39" fontId="16" fillId="35" borderId="78" xfId="0" applyNumberFormat="1" applyFont="1" applyFill="1" applyBorder="1" applyAlignment="1" applyProtection="1">
      <alignment horizontal="center" vertical="center" wrapText="1"/>
    </xf>
    <xf numFmtId="39" fontId="16" fillId="35" borderId="79" xfId="0" applyNumberFormat="1" applyFont="1" applyFill="1" applyBorder="1" applyAlignment="1" applyProtection="1">
      <alignment horizontal="center" vertical="center" wrapText="1"/>
    </xf>
    <xf numFmtId="39" fontId="7" fillId="0" borderId="0" xfId="0" applyNumberFormat="1" applyFont="1" applyFill="1" applyBorder="1" applyAlignment="1" applyProtection="1">
      <alignment vertical="top" wrapText="1"/>
    </xf>
    <xf numFmtId="39" fontId="7" fillId="0" borderId="0" xfId="0" applyNumberFormat="1" applyFont="1" applyFill="1" applyBorder="1" applyAlignment="1" applyProtection="1">
      <alignment horizontal="left" vertical="top" wrapText="1"/>
    </xf>
    <xf numFmtId="39" fontId="16" fillId="35" borderId="70" xfId="0" applyNumberFormat="1" applyFont="1" applyFill="1" applyBorder="1" applyAlignment="1" applyProtection="1">
      <alignment horizontal="center" vertical="center" wrapText="1"/>
    </xf>
    <xf numFmtId="39" fontId="16" fillId="35" borderId="71" xfId="0" applyNumberFormat="1" applyFont="1" applyFill="1" applyBorder="1" applyAlignment="1" applyProtection="1">
      <alignment horizontal="center" vertical="center" wrapText="1"/>
    </xf>
    <xf numFmtId="39" fontId="16" fillId="35" borderId="72" xfId="0" applyNumberFormat="1" applyFont="1" applyFill="1" applyBorder="1" applyAlignment="1" applyProtection="1">
      <alignment horizontal="center" vertical="center" wrapText="1"/>
    </xf>
    <xf numFmtId="39" fontId="16" fillId="35" borderId="73" xfId="0" applyNumberFormat="1" applyFont="1" applyFill="1" applyBorder="1" applyAlignment="1" applyProtection="1">
      <alignment horizontal="center" vertical="center" wrapText="1"/>
    </xf>
    <xf numFmtId="39" fontId="16" fillId="35" borderId="15" xfId="0" applyNumberFormat="1" applyFont="1" applyFill="1" applyBorder="1" applyAlignment="1" applyProtection="1">
      <alignment horizontal="center" vertical="center" wrapText="1"/>
    </xf>
    <xf numFmtId="39" fontId="16" fillId="35" borderId="48" xfId="0" applyNumberFormat="1" applyFont="1" applyFill="1" applyBorder="1" applyAlignment="1" applyProtection="1">
      <alignment horizontal="center" vertical="center" wrapText="1"/>
    </xf>
    <xf numFmtId="39" fontId="16" fillId="35" borderId="74" xfId="0" applyNumberFormat="1" applyFont="1" applyFill="1" applyBorder="1" applyAlignment="1" applyProtection="1">
      <alignment horizontal="center" vertical="center" wrapText="1"/>
    </xf>
    <xf numFmtId="39" fontId="16" fillId="35" borderId="75" xfId="0" applyNumberFormat="1" applyFont="1" applyFill="1" applyBorder="1" applyAlignment="1" applyProtection="1">
      <alignment horizontal="center" vertical="center" wrapText="1"/>
    </xf>
    <xf numFmtId="39" fontId="16" fillId="35" borderId="76" xfId="0" applyNumberFormat="1" applyFont="1" applyFill="1" applyBorder="1" applyAlignment="1" applyProtection="1">
      <alignment horizontal="center" vertical="center" wrapText="1"/>
    </xf>
    <xf numFmtId="39" fontId="16" fillId="35" borderId="80" xfId="0" applyNumberFormat="1" applyFont="1" applyFill="1" applyBorder="1" applyAlignment="1" applyProtection="1">
      <alignment horizontal="center" vertical="center" wrapText="1"/>
    </xf>
    <xf numFmtId="39" fontId="16" fillId="35" borderId="30" xfId="0" applyNumberFormat="1" applyFont="1" applyFill="1" applyBorder="1" applyAlignment="1" applyProtection="1">
      <alignment horizontal="center" vertical="center" wrapText="1"/>
    </xf>
    <xf numFmtId="39" fontId="16" fillId="35" borderId="44" xfId="0" applyNumberFormat="1" applyFont="1" applyFill="1" applyBorder="1" applyAlignment="1" applyProtection="1">
      <alignment horizontal="center" vertical="center" wrapText="1"/>
    </xf>
    <xf numFmtId="39" fontId="16" fillId="35" borderId="27" xfId="0" applyNumberFormat="1" applyFont="1" applyFill="1" applyBorder="1" applyAlignment="1" applyProtection="1">
      <alignment horizontal="center" vertical="center" textRotation="90" wrapText="1"/>
    </xf>
    <xf numFmtId="39" fontId="16" fillId="35" borderId="0" xfId="0" applyNumberFormat="1" applyFont="1" applyFill="1" applyBorder="1" applyAlignment="1" applyProtection="1">
      <alignment horizontal="center" vertical="center" textRotation="90" wrapText="1"/>
    </xf>
    <xf numFmtId="39" fontId="16" fillId="35" borderId="46" xfId="0" applyNumberFormat="1" applyFont="1" applyFill="1" applyBorder="1" applyAlignment="1" applyProtection="1">
      <alignment horizontal="center" vertical="center" textRotation="90" wrapText="1"/>
    </xf>
    <xf numFmtId="0" fontId="16" fillId="37" borderId="44" xfId="0" applyFont="1" applyFill="1" applyBorder="1" applyAlignment="1" applyProtection="1">
      <alignment horizontal="left" vertical="center" wrapText="1"/>
    </xf>
    <xf numFmtId="0" fontId="16" fillId="35" borderId="24" xfId="0" applyFont="1" applyFill="1" applyBorder="1" applyAlignment="1" applyProtection="1">
      <alignment horizontal="left" vertical="center" wrapText="1" indent="1"/>
    </xf>
    <xf numFmtId="0" fontId="19" fillId="0" borderId="6" xfId="0" applyFont="1" applyFill="1" applyBorder="1" applyAlignment="1" applyProtection="1">
      <alignment horizontal="left" vertical="center" wrapText="1" indent="1"/>
    </xf>
    <xf numFmtId="0" fontId="19" fillId="0" borderId="61" xfId="0" applyFont="1" applyFill="1" applyBorder="1" applyAlignment="1" applyProtection="1">
      <alignment horizontal="left" vertical="center" wrapText="1" indent="1"/>
    </xf>
    <xf numFmtId="0" fontId="19" fillId="0" borderId="81" xfId="0" applyFont="1" applyFill="1" applyBorder="1" applyAlignment="1" applyProtection="1">
      <alignment horizontal="left" vertical="center" wrapText="1" indent="1"/>
    </xf>
    <xf numFmtId="0" fontId="19" fillId="0" borderId="82" xfId="0" applyFont="1" applyFill="1" applyBorder="1" applyAlignment="1" applyProtection="1">
      <alignment horizontal="left" vertical="center" wrapText="1" indent="1"/>
    </xf>
    <xf numFmtId="0" fontId="19" fillId="0" borderId="83" xfId="0" applyFont="1" applyFill="1" applyBorder="1" applyAlignment="1" applyProtection="1">
      <alignment horizontal="left" vertical="center" wrapText="1" indent="1"/>
    </xf>
    <xf numFmtId="0" fontId="19" fillId="0" borderId="84" xfId="0" applyFont="1" applyFill="1" applyBorder="1" applyAlignment="1" applyProtection="1">
      <alignment horizontal="left" vertical="center" wrapText="1" indent="1"/>
    </xf>
    <xf numFmtId="0" fontId="14" fillId="0" borderId="0" xfId="0" applyFont="1" applyFill="1" applyAlignment="1" applyProtection="1">
      <alignment horizontal="justify" vertical="top" wrapText="1"/>
    </xf>
    <xf numFmtId="0" fontId="16" fillId="37" borderId="23" xfId="100" applyFont="1" applyFill="1" applyBorder="1" applyAlignment="1" applyProtection="1">
      <alignment horizontal="left"/>
    </xf>
    <xf numFmtId="0" fontId="16" fillId="37" borderId="24" xfId="100" applyFont="1" applyFill="1" applyBorder="1" applyAlignment="1" applyProtection="1">
      <alignment horizontal="left"/>
    </xf>
    <xf numFmtId="0" fontId="16" fillId="37" borderId="25" xfId="100" applyFont="1" applyFill="1" applyBorder="1" applyAlignment="1" applyProtection="1">
      <alignment horizontal="left"/>
    </xf>
    <xf numFmtId="0" fontId="16" fillId="35" borderId="27" xfId="100" applyFont="1" applyFill="1" applyBorder="1" applyAlignment="1" applyProtection="1">
      <alignment horizontal="center"/>
    </xf>
    <xf numFmtId="0" fontId="16" fillId="35" borderId="35" xfId="100" applyFont="1" applyFill="1" applyBorder="1" applyAlignment="1" applyProtection="1">
      <alignment horizontal="center"/>
    </xf>
    <xf numFmtId="0" fontId="14" fillId="26" borderId="85" xfId="100" applyFont="1" applyFill="1" applyBorder="1" applyAlignment="1" applyProtection="1">
      <alignment horizontal="center"/>
      <protection locked="0"/>
    </xf>
    <xf numFmtId="0" fontId="16" fillId="37" borderId="48" xfId="100" applyFont="1" applyFill="1" applyBorder="1" applyAlignment="1" applyProtection="1">
      <alignment horizontal="left"/>
    </xf>
    <xf numFmtId="0" fontId="16" fillId="37" borderId="30" xfId="100" applyFont="1" applyFill="1" applyBorder="1" applyAlignment="1" applyProtection="1">
      <alignment horizontal="left"/>
    </xf>
    <xf numFmtId="0" fontId="16" fillId="37" borderId="49" xfId="100" applyFont="1" applyFill="1" applyBorder="1" applyAlignment="1" applyProtection="1">
      <alignment horizontal="left"/>
    </xf>
    <xf numFmtId="0" fontId="14" fillId="0" borderId="0" xfId="0" applyFont="1" applyFill="1" applyAlignment="1" applyProtection="1">
      <alignment horizontal="left" vertical="top" wrapText="1"/>
    </xf>
    <xf numFmtId="0" fontId="16" fillId="35" borderId="23" xfId="0" applyFont="1" applyFill="1" applyBorder="1" applyAlignment="1" applyProtection="1">
      <alignment horizontal="center" vertical="center" wrapText="1"/>
    </xf>
    <xf numFmtId="0" fontId="16" fillId="35" borderId="24" xfId="0" applyFont="1" applyFill="1" applyBorder="1" applyAlignment="1" applyProtection="1">
      <alignment horizontal="center" vertical="center" wrapText="1"/>
    </xf>
    <xf numFmtId="0" fontId="16" fillId="35" borderId="25" xfId="0" applyFont="1" applyFill="1" applyBorder="1" applyAlignment="1" applyProtection="1">
      <alignment horizontal="center" vertical="center" wrapText="1"/>
    </xf>
    <xf numFmtId="0" fontId="15" fillId="26" borderId="51" xfId="0" applyFont="1" applyFill="1" applyBorder="1" applyAlignment="1" applyProtection="1">
      <alignment horizontal="center"/>
      <protection locked="0"/>
    </xf>
    <xf numFmtId="0" fontId="15" fillId="26" borderId="29" xfId="0" applyFont="1" applyFill="1" applyBorder="1" applyAlignment="1" applyProtection="1">
      <alignment horizontal="center"/>
      <protection locked="0"/>
    </xf>
    <xf numFmtId="0" fontId="15" fillId="26" borderId="52" xfId="0" applyFont="1" applyFill="1" applyBorder="1" applyAlignment="1" applyProtection="1">
      <alignment horizontal="center"/>
      <protection locked="0"/>
    </xf>
    <xf numFmtId="49" fontId="15" fillId="0" borderId="0" xfId="103" applyNumberFormat="1" applyFont="1" applyBorder="1" applyAlignment="1" applyProtection="1">
      <alignment horizontal="left" vertical="center" wrapText="1"/>
    </xf>
    <xf numFmtId="0" fontId="14" fillId="0" borderId="0" xfId="103" applyNumberFormat="1" applyFont="1" applyFill="1" applyBorder="1" applyAlignment="1" applyProtection="1">
      <alignment horizontal="left" vertical="top" wrapText="1"/>
    </xf>
    <xf numFmtId="49" fontId="15" fillId="0" borderId="0" xfId="103" applyNumberFormat="1" applyFont="1" applyFill="1" applyBorder="1" applyAlignment="1" applyProtection="1">
      <alignment horizontal="left" vertical="center" wrapText="1"/>
    </xf>
    <xf numFmtId="49" fontId="16" fillId="35" borderId="34" xfId="111" applyNumberFormat="1" applyFont="1" applyFill="1" applyBorder="1" applyAlignment="1" applyProtection="1">
      <alignment horizontal="center" vertical="center"/>
    </xf>
    <xf numFmtId="0" fontId="11" fillId="0" borderId="27" xfId="111" applyFont="1" applyBorder="1" applyAlignment="1" applyProtection="1">
      <alignment horizontal="center" vertical="center"/>
    </xf>
    <xf numFmtId="0" fontId="11" fillId="0" borderId="35" xfId="111" applyFont="1" applyBorder="1" applyAlignment="1" applyProtection="1">
      <alignment horizontal="center" vertical="center"/>
    </xf>
    <xf numFmtId="49" fontId="16" fillId="48" borderId="68" xfId="111" applyNumberFormat="1" applyFont="1" applyFill="1" applyBorder="1" applyAlignment="1" applyProtection="1">
      <alignment horizontal="center" vertical="center" wrapText="1"/>
    </xf>
    <xf numFmtId="49" fontId="16" fillId="48" borderId="69" xfId="111" applyNumberFormat="1" applyFont="1" applyFill="1" applyBorder="1" applyAlignment="1" applyProtection="1">
      <alignment horizontal="center" vertical="center" wrapText="1"/>
    </xf>
    <xf numFmtId="49" fontId="15" fillId="0" borderId="0" xfId="105" applyNumberFormat="1" applyFont="1" applyFill="1" applyBorder="1" applyAlignment="1" applyProtection="1">
      <alignment vertical="center" wrapText="1"/>
      <protection hidden="1"/>
    </xf>
    <xf numFmtId="0" fontId="7" fillId="0" borderId="0" xfId="105" applyFont="1" applyFill="1" applyAlignment="1" applyProtection="1">
      <alignment vertical="center" wrapText="1"/>
      <protection hidden="1"/>
    </xf>
    <xf numFmtId="0" fontId="7" fillId="0" borderId="0" xfId="105" applyFont="1" applyFill="1" applyBorder="1" applyAlignment="1" applyProtection="1">
      <alignment vertical="center" wrapText="1"/>
      <protection hidden="1"/>
    </xf>
    <xf numFmtId="164" fontId="16" fillId="35" borderId="68" xfId="105" applyNumberFormat="1" applyFont="1" applyFill="1" applyBorder="1" applyAlignment="1" applyProtection="1">
      <alignment horizontal="center" vertical="center" wrapText="1"/>
    </xf>
    <xf numFmtId="164" fontId="16" fillId="35" borderId="69" xfId="105" applyNumberFormat="1" applyFont="1" applyFill="1" applyBorder="1" applyAlignment="1" applyProtection="1">
      <alignment horizontal="center" vertical="center" wrapText="1"/>
    </xf>
    <xf numFmtId="0" fontId="16" fillId="0" borderId="0" xfId="105" applyFont="1" applyFill="1" applyBorder="1" applyAlignment="1" applyProtection="1">
      <alignment horizontal="center" vertical="center" wrapText="1"/>
      <protection hidden="1"/>
    </xf>
    <xf numFmtId="49" fontId="16" fillId="35" borderId="68" xfId="105" applyNumberFormat="1" applyFont="1" applyFill="1" applyBorder="1" applyAlignment="1" applyProtection="1">
      <alignment horizontal="center" vertical="center" wrapText="1"/>
    </xf>
    <xf numFmtId="49" fontId="16" fillId="35" borderId="69" xfId="105" applyNumberFormat="1" applyFont="1" applyFill="1" applyBorder="1" applyAlignment="1" applyProtection="1">
      <alignment horizontal="center" vertical="center" wrapText="1"/>
    </xf>
    <xf numFmtId="49" fontId="9" fillId="35" borderId="68" xfId="111" applyNumberFormat="1" applyFont="1" applyFill="1" applyBorder="1" applyAlignment="1" applyProtection="1">
      <alignment horizontal="center" vertical="center"/>
    </xf>
    <xf numFmtId="49" fontId="9" fillId="35" borderId="69" xfId="111" applyNumberFormat="1" applyFont="1" applyFill="1" applyBorder="1" applyAlignment="1" applyProtection="1">
      <alignment horizontal="center" vertical="center"/>
    </xf>
    <xf numFmtId="0" fontId="14" fillId="0" borderId="0" xfId="111" applyNumberFormat="1" applyFont="1" applyFill="1" applyBorder="1" applyAlignment="1" applyProtection="1">
      <alignment horizontal="left" vertical="top" wrapText="1"/>
    </xf>
    <xf numFmtId="167" fontId="15" fillId="36" borderId="48" xfId="39" applyNumberFormat="1" applyFont="1" applyFill="1" applyBorder="1" applyAlignment="1" applyProtection="1">
      <alignment horizontal="center"/>
    </xf>
    <xf numFmtId="167" fontId="15" fillId="36" borderId="30" xfId="39" applyNumberFormat="1" applyFont="1" applyFill="1" applyBorder="1" applyAlignment="1" applyProtection="1">
      <alignment horizontal="center"/>
    </xf>
    <xf numFmtId="167" fontId="15" fillId="36" borderId="49" xfId="39" applyNumberFormat="1" applyFont="1" applyFill="1" applyBorder="1" applyAlignment="1" applyProtection="1">
      <alignment horizontal="center"/>
    </xf>
    <xf numFmtId="0" fontId="9" fillId="35" borderId="34" xfId="111" applyFont="1" applyFill="1" applyBorder="1" applyAlignment="1" applyProtection="1">
      <alignment horizontal="center"/>
    </xf>
    <xf numFmtId="0" fontId="9" fillId="35" borderId="35" xfId="111" applyFont="1" applyFill="1" applyBorder="1" applyAlignment="1" applyProtection="1">
      <alignment horizontal="center"/>
    </xf>
    <xf numFmtId="0" fontId="16" fillId="35" borderId="68" xfId="112" applyFont="1" applyFill="1" applyBorder="1" applyAlignment="1" applyProtection="1">
      <alignment horizontal="center" vertical="center" wrapText="1"/>
    </xf>
    <xf numFmtId="0" fontId="16" fillId="35" borderId="69" xfId="112" applyFont="1" applyFill="1" applyBorder="1" applyAlignment="1" applyProtection="1">
      <alignment horizontal="center" vertical="center" wrapText="1"/>
    </xf>
    <xf numFmtId="0" fontId="7" fillId="0" borderId="0" xfId="112" applyNumberFormat="1" applyFont="1" applyFill="1" applyBorder="1" applyAlignment="1" applyProtection="1">
      <alignment horizontal="left" vertical="top" wrapText="1"/>
    </xf>
    <xf numFmtId="164" fontId="15" fillId="0" borderId="44" xfId="34" applyNumberFormat="1" applyFont="1" applyFill="1" applyBorder="1" applyAlignment="1" applyProtection="1">
      <alignment horizontal="center" vertical="center" wrapText="1"/>
      <protection hidden="1"/>
    </xf>
    <xf numFmtId="49" fontId="16" fillId="35" borderId="34" xfId="112" applyNumberFormat="1" applyFont="1" applyFill="1" applyBorder="1" applyAlignment="1" applyProtection="1">
      <alignment horizontal="center" vertical="center" wrapText="1"/>
    </xf>
    <xf numFmtId="49" fontId="16" fillId="35" borderId="27" xfId="112" applyNumberFormat="1" applyFont="1" applyFill="1" applyBorder="1" applyAlignment="1" applyProtection="1">
      <alignment horizontal="center" vertical="center" wrapText="1"/>
    </xf>
    <xf numFmtId="49" fontId="16" fillId="35" borderId="35" xfId="112" applyNumberFormat="1" applyFont="1" applyFill="1" applyBorder="1" applyAlignment="1" applyProtection="1">
      <alignment horizontal="center" vertical="center" wrapText="1"/>
    </xf>
    <xf numFmtId="49" fontId="16" fillId="35" borderId="68" xfId="112" applyNumberFormat="1" applyFont="1" applyFill="1" applyBorder="1" applyAlignment="1" applyProtection="1">
      <alignment horizontal="center" vertical="center" wrapText="1"/>
    </xf>
    <xf numFmtId="49" fontId="16" fillId="35" borderId="69" xfId="112" applyNumberFormat="1" applyFont="1" applyFill="1" applyBorder="1" applyAlignment="1" applyProtection="1">
      <alignment horizontal="center" vertical="center" wrapText="1"/>
    </xf>
    <xf numFmtId="49" fontId="16" fillId="35" borderId="68" xfId="111" applyNumberFormat="1" applyFont="1" applyFill="1" applyBorder="1" applyAlignment="1" applyProtection="1">
      <alignment horizontal="center" vertical="center" wrapText="1"/>
    </xf>
    <xf numFmtId="49" fontId="16" fillId="35" borderId="69" xfId="111" applyNumberFormat="1" applyFont="1" applyFill="1" applyBorder="1" applyAlignment="1" applyProtection="1">
      <alignment horizontal="center" vertical="center" wrapText="1"/>
    </xf>
    <xf numFmtId="49" fontId="16" fillId="35" borderId="34" xfId="111" applyNumberFormat="1" applyFont="1" applyFill="1" applyBorder="1" applyAlignment="1" applyProtection="1">
      <alignment horizontal="center" vertical="center" wrapText="1"/>
    </xf>
    <xf numFmtId="49" fontId="16" fillId="35" borderId="27" xfId="111" applyNumberFormat="1" applyFont="1" applyFill="1" applyBorder="1" applyAlignment="1" applyProtection="1">
      <alignment horizontal="center" vertical="center" wrapText="1"/>
    </xf>
    <xf numFmtId="49" fontId="16" fillId="35" borderId="35" xfId="111" applyNumberFormat="1" applyFont="1" applyFill="1" applyBorder="1" applyAlignment="1" applyProtection="1">
      <alignment horizontal="center" vertical="center" wrapText="1"/>
    </xf>
    <xf numFmtId="0" fontId="16" fillId="48" borderId="68" xfId="111" applyFont="1" applyFill="1" applyBorder="1" applyAlignment="1" applyProtection="1">
      <alignment horizontal="center" vertical="center" wrapText="1"/>
    </xf>
    <xf numFmtId="0" fontId="16" fillId="48" borderId="69" xfId="111" applyFont="1" applyFill="1" applyBorder="1" applyAlignment="1" applyProtection="1">
      <alignment horizontal="center" vertical="center" wrapText="1"/>
    </xf>
    <xf numFmtId="0" fontId="16" fillId="35" borderId="34" xfId="113" applyFont="1" applyFill="1" applyBorder="1" applyAlignment="1" applyProtection="1">
      <alignment horizontal="center" vertical="center" wrapText="1"/>
    </xf>
    <xf numFmtId="0" fontId="16" fillId="35" borderId="27" xfId="113" applyFont="1" applyFill="1" applyBorder="1" applyAlignment="1" applyProtection="1">
      <alignment horizontal="center" vertical="center" wrapText="1"/>
    </xf>
    <xf numFmtId="0" fontId="16" fillId="35" borderId="35" xfId="113" applyFont="1" applyFill="1" applyBorder="1" applyAlignment="1" applyProtection="1">
      <alignment horizontal="center" vertical="center" wrapText="1"/>
    </xf>
    <xf numFmtId="0" fontId="16" fillId="35" borderId="45" xfId="113" applyFont="1" applyFill="1" applyBorder="1" applyAlignment="1" applyProtection="1">
      <alignment horizontal="center" vertical="center" wrapText="1"/>
    </xf>
    <xf numFmtId="0" fontId="16" fillId="35" borderId="46" xfId="113" applyFont="1" applyFill="1" applyBorder="1" applyAlignment="1" applyProtection="1">
      <alignment horizontal="center" vertical="center" wrapText="1"/>
    </xf>
    <xf numFmtId="0" fontId="16" fillId="35" borderId="56" xfId="113" applyFont="1" applyFill="1" applyBorder="1" applyAlignment="1" applyProtection="1">
      <alignment horizontal="center" vertical="center" wrapText="1"/>
    </xf>
    <xf numFmtId="0" fontId="16" fillId="35" borderId="68" xfId="113" applyFont="1" applyFill="1" applyBorder="1" applyAlignment="1" applyProtection="1">
      <alignment horizontal="center" vertical="center" wrapText="1"/>
    </xf>
    <xf numFmtId="0" fontId="16" fillId="35" borderId="69" xfId="113" applyFont="1" applyFill="1" applyBorder="1" applyAlignment="1" applyProtection="1">
      <alignment horizontal="center" vertical="center" wrapText="1"/>
    </xf>
    <xf numFmtId="49" fontId="16" fillId="35" borderId="34" xfId="113" applyNumberFormat="1" applyFont="1" applyFill="1" applyBorder="1" applyAlignment="1" applyProtection="1">
      <alignment horizontal="center" wrapText="1"/>
    </xf>
    <xf numFmtId="49" fontId="16" fillId="35" borderId="27" xfId="113" applyNumberFormat="1" applyFont="1" applyFill="1" applyBorder="1" applyAlignment="1" applyProtection="1">
      <alignment horizontal="center" wrapText="1"/>
    </xf>
    <xf numFmtId="49" fontId="16" fillId="35" borderId="35" xfId="113" applyNumberFormat="1" applyFont="1" applyFill="1" applyBorder="1" applyAlignment="1" applyProtection="1">
      <alignment horizontal="center" wrapText="1"/>
    </xf>
    <xf numFmtId="49" fontId="16" fillId="35" borderId="34" xfId="107" applyNumberFormat="1" applyFont="1" applyFill="1" applyBorder="1" applyAlignment="1" applyProtection="1">
      <alignment horizontal="center" vertical="center" wrapText="1"/>
    </xf>
    <xf numFmtId="49" fontId="16" fillId="35" borderId="45" xfId="107" applyNumberFormat="1" applyFont="1" applyFill="1" applyBorder="1" applyAlignment="1" applyProtection="1">
      <alignment horizontal="center" vertical="center" wrapText="1"/>
    </xf>
    <xf numFmtId="49" fontId="16" fillId="35" borderId="27" xfId="107" applyNumberFormat="1" applyFont="1" applyFill="1" applyBorder="1" applyAlignment="1" applyProtection="1">
      <alignment horizontal="center" vertical="center" wrapText="1"/>
    </xf>
    <xf numFmtId="49" fontId="16" fillId="35" borderId="46" xfId="107" applyNumberFormat="1" applyFont="1" applyFill="1" applyBorder="1" applyAlignment="1" applyProtection="1">
      <alignment horizontal="center" vertical="center" wrapText="1"/>
    </xf>
    <xf numFmtId="49" fontId="16" fillId="35" borderId="35" xfId="107" applyNumberFormat="1" applyFont="1" applyFill="1" applyBorder="1" applyAlignment="1" applyProtection="1">
      <alignment horizontal="center" vertical="center" wrapText="1"/>
    </xf>
    <xf numFmtId="49" fontId="16" fillId="35" borderId="56" xfId="107" applyNumberFormat="1" applyFont="1" applyFill="1" applyBorder="1" applyAlignment="1" applyProtection="1">
      <alignment horizontal="center" vertical="center" wrapText="1"/>
    </xf>
    <xf numFmtId="49" fontId="16" fillId="35" borderId="68" xfId="107" applyNumberFormat="1" applyFont="1" applyFill="1" applyBorder="1" applyAlignment="1" applyProtection="1">
      <alignment horizontal="center" vertical="center" wrapText="1"/>
    </xf>
    <xf numFmtId="49" fontId="16" fillId="35" borderId="69" xfId="107" applyNumberFormat="1" applyFont="1" applyFill="1" applyBorder="1" applyAlignment="1" applyProtection="1">
      <alignment horizontal="center" vertical="center" wrapText="1"/>
    </xf>
    <xf numFmtId="0" fontId="15" fillId="36" borderId="48" xfId="0" applyFont="1" applyFill="1" applyBorder="1" applyAlignment="1" applyProtection="1">
      <alignment horizontal="center"/>
    </xf>
    <xf numFmtId="0" fontId="15" fillId="36" borderId="49" xfId="0" applyFont="1" applyFill="1" applyBorder="1" applyAlignment="1" applyProtection="1">
      <alignment horizontal="center"/>
    </xf>
    <xf numFmtId="0" fontId="16" fillId="35" borderId="23" xfId="114" applyFont="1" applyFill="1" applyBorder="1" applyAlignment="1" applyProtection="1">
      <alignment horizontal="center" vertical="center" wrapText="1"/>
    </xf>
    <xf numFmtId="0" fontId="16" fillId="35" borderId="25" xfId="114" applyFont="1" applyFill="1" applyBorder="1" applyAlignment="1" applyProtection="1">
      <alignment horizontal="center" vertical="center" wrapText="1"/>
    </xf>
    <xf numFmtId="167" fontId="14" fillId="26" borderId="86" xfId="42" applyNumberFormat="1" applyFont="1" applyFill="1" applyBorder="1" applyAlignment="1" applyProtection="1">
      <alignment vertical="top" wrapText="1"/>
      <protection locked="0"/>
    </xf>
    <xf numFmtId="167" fontId="14" fillId="26" borderId="53" xfId="42" applyNumberFormat="1" applyFont="1" applyFill="1" applyBorder="1" applyAlignment="1" applyProtection="1">
      <alignment vertical="top" wrapText="1"/>
      <protection locked="0"/>
    </xf>
    <xf numFmtId="167" fontId="14" fillId="26" borderId="87" xfId="42" applyNumberFormat="1" applyFont="1" applyFill="1" applyBorder="1" applyAlignment="1" applyProtection="1">
      <alignment vertical="top" wrapText="1"/>
      <protection locked="0"/>
    </xf>
    <xf numFmtId="167" fontId="14" fillId="26" borderId="88" xfId="42" applyNumberFormat="1" applyFont="1" applyFill="1" applyBorder="1" applyAlignment="1" applyProtection="1">
      <alignment vertical="top" wrapText="1"/>
      <protection locked="0"/>
    </xf>
    <xf numFmtId="0" fontId="7" fillId="0" borderId="0" xfId="107" applyFont="1" applyBorder="1" applyAlignment="1" applyProtection="1">
      <alignment horizontal="justify" vertical="top" wrapText="1"/>
      <protection hidden="1"/>
    </xf>
    <xf numFmtId="0" fontId="7" fillId="0" borderId="0" xfId="107" applyFont="1" applyAlignment="1" applyProtection="1">
      <alignment horizontal="justify" vertical="top" wrapText="1"/>
      <protection hidden="1"/>
    </xf>
    <xf numFmtId="49" fontId="15" fillId="0" borderId="0" xfId="115" applyNumberFormat="1" applyFont="1" applyBorder="1" applyAlignment="1" applyProtection="1">
      <alignment horizontal="left" vertical="center" wrapText="1"/>
    </xf>
    <xf numFmtId="49" fontId="15" fillId="0" borderId="0" xfId="115" applyNumberFormat="1" applyFont="1" applyBorder="1" applyAlignment="1" applyProtection="1">
      <alignment horizontal="left"/>
    </xf>
    <xf numFmtId="49" fontId="15" fillId="0" borderId="0" xfId="115" applyNumberFormat="1" applyFont="1" applyFill="1" applyBorder="1" applyAlignment="1" applyProtection="1">
      <alignment horizontal="left" vertical="center" wrapText="1"/>
    </xf>
    <xf numFmtId="49" fontId="15" fillId="0" borderId="26" xfId="115" applyNumberFormat="1" applyFont="1" applyFill="1" applyBorder="1" applyAlignment="1" applyProtection="1">
      <alignment horizontal="left" vertical="center" wrapText="1"/>
    </xf>
  </cellXfs>
  <cellStyles count="205">
    <cellStyle name="=C:\WINNT35\SYSTEM32\COMMAND.COM" xfId="1"/>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heckExposure" xfId="29"/>
    <cellStyle name="checkExposure 2" xfId="30"/>
    <cellStyle name="checkLiq" xfId="31"/>
    <cellStyle name="Comma" xfId="32" builtinId="3"/>
    <cellStyle name="Comma 2" xfId="33"/>
    <cellStyle name="Comma_PIR" xfId="34"/>
    <cellStyle name="Comma_PIR - Sec C - Assets Quality" xfId="35"/>
    <cellStyle name="Comma_PIR - Sec C - Assets Quality 2" xfId="36"/>
    <cellStyle name="Comma_PIR - Sec C - Assets Quality 2 2" xfId="37"/>
    <cellStyle name="Comma_PIR - Sec D - Liquidity 2 2" xfId="38"/>
    <cellStyle name="Comma_PIRI Sec C - Assets Quality" xfId="39"/>
    <cellStyle name="Comma_PIRI Sec C - Assets Quality 2" xfId="40"/>
    <cellStyle name="Comma_PIRI Sec D - Management of Investment Accounts" xfId="41"/>
    <cellStyle name="Comma_PIRI Sec E - P&amp;L, Earning Quality, and Liquidity" xfId="42"/>
    <cellStyle name="Comma_PIRI Sec E - P&amp;L, Earning Quality, and Liquidity 2" xfId="43"/>
    <cellStyle name="Euro" xfId="44"/>
    <cellStyle name="Euro 2" xfId="45"/>
    <cellStyle name="Explanatory Text 2" xfId="46"/>
    <cellStyle name="Good 2" xfId="47"/>
    <cellStyle name="greyed" xfId="48"/>
    <cellStyle name="greyed 2" xfId="49"/>
    <cellStyle name="greyed 3" xfId="50"/>
    <cellStyle name="Heading 1" xfId="51" builtinId="16" customBuiltin="1"/>
    <cellStyle name="Heading 1 2" xfId="52"/>
    <cellStyle name="Heading 2" xfId="53" builtinId="17" customBuiltin="1"/>
    <cellStyle name="Heading 2 2" xfId="54"/>
    <cellStyle name="Heading 3 2" xfId="55"/>
    <cellStyle name="Heading 4 2" xfId="56"/>
    <cellStyle name="HeadingTable" xfId="57"/>
    <cellStyle name="highlightExposure" xfId="58"/>
    <cellStyle name="highlightExposure 2" xfId="59"/>
    <cellStyle name="highlightExposure 3" xfId="60"/>
    <cellStyle name="highlightPD" xfId="61"/>
    <cellStyle name="highlightPD 2" xfId="62"/>
    <cellStyle name="highlightPD 3" xfId="63"/>
    <cellStyle name="highlightPercentage" xfId="64"/>
    <cellStyle name="highlightPercentage 2" xfId="65"/>
    <cellStyle name="highlightText" xfId="66"/>
    <cellStyle name="highlightText 2" xfId="67"/>
    <cellStyle name="highlightText 3" xfId="68"/>
    <cellStyle name="Hyperlink" xfId="69" builtinId="8"/>
    <cellStyle name="Input 2" xfId="70"/>
    <cellStyle name="inputDate" xfId="71"/>
    <cellStyle name="inputDate 2" xfId="72"/>
    <cellStyle name="inputDate 3" xfId="73"/>
    <cellStyle name="inputDate 4" xfId="74"/>
    <cellStyle name="inputExposure" xfId="75"/>
    <cellStyle name="inputExposure 2" xfId="76"/>
    <cellStyle name="inputExposure 3" xfId="77"/>
    <cellStyle name="inputExposure 4" xfId="78"/>
    <cellStyle name="inputMaturity" xfId="79"/>
    <cellStyle name="inputMaturity 2" xfId="80"/>
    <cellStyle name="inputParameterE" xfId="81"/>
    <cellStyle name="inputPD" xfId="82"/>
    <cellStyle name="inputPD 2" xfId="83"/>
    <cellStyle name="inputPercentage" xfId="84"/>
    <cellStyle name="inputPercentage 2" xfId="85"/>
    <cellStyle name="inputPercentageL" xfId="86"/>
    <cellStyle name="inputPercentageS" xfId="87"/>
    <cellStyle name="inputSelection" xfId="88"/>
    <cellStyle name="inputSelection 2" xfId="89"/>
    <cellStyle name="inputSelection 3" xfId="90"/>
    <cellStyle name="inputText" xfId="91"/>
    <cellStyle name="inputText 2" xfId="92"/>
    <cellStyle name="inputText 3" xfId="93"/>
    <cellStyle name="inputText 4" xfId="94"/>
    <cellStyle name="Linked Cell 2" xfId="95"/>
    <cellStyle name="Neutral 2" xfId="96"/>
    <cellStyle name="Normal" xfId="0" builtinId="0"/>
    <cellStyle name="Normal 2" xfId="97"/>
    <cellStyle name="Normal 2 2" xfId="98"/>
    <cellStyle name="Normal 3" xfId="99"/>
    <cellStyle name="Normal_BSB-CR-RWA_review_QA v.2" xfId="100"/>
    <cellStyle name="Normal_PIR" xfId="101"/>
    <cellStyle name="Normal_PIR - Sec A -  2 2" xfId="102"/>
    <cellStyle name="Normal_PIR - Sec C - Assets Quality" xfId="103"/>
    <cellStyle name="Normal_PIR - Sec C - Assets Quality 2" xfId="104"/>
    <cellStyle name="Normal_PIR - Sec C - Assets Quality 2 2" xfId="105"/>
    <cellStyle name="Normal_PIR - Sec D - Liquidity" xfId="106"/>
    <cellStyle name="Normal_PIR - Sec D - Liquidity 2" xfId="107"/>
    <cellStyle name="Normal_PIR - Sec D - Liquidity 2 2" xfId="108"/>
    <cellStyle name="Normal_PIR 2 2" xfId="109"/>
    <cellStyle name="Normal_PIRI Sec B1 - Self Financed v2" xfId="110"/>
    <cellStyle name="Normal_PIRI Sec C - Assets Quality" xfId="111"/>
    <cellStyle name="Normal_PIRI Sec C - Assets Quality 2" xfId="112"/>
    <cellStyle name="Normal_PIRI Sec D - Management of Investment Accounts" xfId="113"/>
    <cellStyle name="Normal_PIRI Sec E - P&amp;L, Earning Quality, and Liquidity" xfId="114"/>
    <cellStyle name="Normal_PIRI Sec E - P&amp;L, Earning Quality, and Liquidity 2" xfId="115"/>
    <cellStyle name="Note 2" xfId="116"/>
    <cellStyle name="optionalExposure" xfId="117"/>
    <cellStyle name="optionalExposure 2" xfId="118"/>
    <cellStyle name="optionalExposure 3" xfId="119"/>
    <cellStyle name="optionalMaturity" xfId="120"/>
    <cellStyle name="optionalMaturity 2" xfId="121"/>
    <cellStyle name="optionalPD" xfId="122"/>
    <cellStyle name="optionalPD 2" xfId="123"/>
    <cellStyle name="optionalPercentage" xfId="124"/>
    <cellStyle name="optionalPercentage 2" xfId="125"/>
    <cellStyle name="optionalPercentageL" xfId="126"/>
    <cellStyle name="optionalPercentageS" xfId="127"/>
    <cellStyle name="optionalSelection" xfId="128"/>
    <cellStyle name="optionalSelection 2" xfId="129"/>
    <cellStyle name="optionalText" xfId="130"/>
    <cellStyle name="optionalText 2" xfId="131"/>
    <cellStyle name="Output 2" xfId="132"/>
    <cellStyle name="Percent" xfId="133" builtinId="5"/>
    <cellStyle name="reviseExposure" xfId="134"/>
    <cellStyle name="showCheck" xfId="135"/>
    <cellStyle name="showCheck 2" xfId="136"/>
    <cellStyle name="showCheck 3" xfId="137"/>
    <cellStyle name="showExposure" xfId="138"/>
    <cellStyle name="showExposure 2" xfId="139"/>
    <cellStyle name="showExposure 3" xfId="140"/>
    <cellStyle name="showParameterE" xfId="141"/>
    <cellStyle name="showParameterE 2" xfId="142"/>
    <cellStyle name="showParameterS" xfId="143"/>
    <cellStyle name="showParameterS 2" xfId="144"/>
    <cellStyle name="showPD" xfId="145"/>
    <cellStyle name="showPD 2" xfId="146"/>
    <cellStyle name="showPercentage" xfId="147"/>
    <cellStyle name="showPercentage 2" xfId="148"/>
    <cellStyle name="showSelection" xfId="149"/>
    <cellStyle name="showSelection 2" xfId="150"/>
    <cellStyle name="sup2Date" xfId="151"/>
    <cellStyle name="sup2Int" xfId="152"/>
    <cellStyle name="sup2Int 2" xfId="153"/>
    <cellStyle name="sup2ParameterE" xfId="154"/>
    <cellStyle name="sup2ParameterE 2" xfId="155"/>
    <cellStyle name="sup2Percentage" xfId="156"/>
    <cellStyle name="sup2Percentage 2" xfId="157"/>
    <cellStyle name="sup2PercentageL" xfId="158"/>
    <cellStyle name="sup2PercentageL 2" xfId="159"/>
    <cellStyle name="sup2PercentageM" xfId="160"/>
    <cellStyle name="sup2PercentageM 2" xfId="161"/>
    <cellStyle name="sup2Selection" xfId="162"/>
    <cellStyle name="sup2Selection 2" xfId="163"/>
    <cellStyle name="sup2Text" xfId="164"/>
    <cellStyle name="sup2Text 2" xfId="165"/>
    <cellStyle name="sup3ParameterE" xfId="166"/>
    <cellStyle name="sup3ParameterE 2" xfId="167"/>
    <cellStyle name="sup3Percentage" xfId="168"/>
    <cellStyle name="sup3Percentage 2" xfId="169"/>
    <cellStyle name="supDate" xfId="170"/>
    <cellStyle name="supDate 2" xfId="171"/>
    <cellStyle name="supFloat" xfId="172"/>
    <cellStyle name="supFloat 2" xfId="173"/>
    <cellStyle name="supInt" xfId="174"/>
    <cellStyle name="supInt 2" xfId="175"/>
    <cellStyle name="supInt 3" xfId="176"/>
    <cellStyle name="supInt 4" xfId="177"/>
    <cellStyle name="supParameterE" xfId="178"/>
    <cellStyle name="supParameterE 2" xfId="179"/>
    <cellStyle name="supParameterE 3" xfId="180"/>
    <cellStyle name="supParameterE 4" xfId="181"/>
    <cellStyle name="supParameterS" xfId="182"/>
    <cellStyle name="supParameterS 2" xfId="183"/>
    <cellStyle name="supPD" xfId="184"/>
    <cellStyle name="supPD 2" xfId="185"/>
    <cellStyle name="supPercentage" xfId="186"/>
    <cellStyle name="supPercentage 2" xfId="187"/>
    <cellStyle name="supPercentageL" xfId="188"/>
    <cellStyle name="supPercentageL 2" xfId="189"/>
    <cellStyle name="supPercentageM" xfId="190"/>
    <cellStyle name="supPercentageM 2" xfId="191"/>
    <cellStyle name="supPercentageM 3" xfId="192"/>
    <cellStyle name="supSelection" xfId="193"/>
    <cellStyle name="supSelection 2" xfId="194"/>
    <cellStyle name="supSelection 3" xfId="195"/>
    <cellStyle name="supSelection 4" xfId="196"/>
    <cellStyle name="supText" xfId="197"/>
    <cellStyle name="supText 2" xfId="198"/>
    <cellStyle name="supText 3" xfId="199"/>
    <cellStyle name="supText 4" xfId="200"/>
    <cellStyle name="Title 2" xfId="201"/>
    <cellStyle name="Total 2" xfId="202"/>
    <cellStyle name="Warning Text 2" xfId="203"/>
    <cellStyle name="Warning Text 3" xfId="204"/>
  </cellStyles>
  <dxfs count="14">
    <dxf>
      <font>
        <color theme="0"/>
      </font>
      <fill>
        <patternFill>
          <bgColor theme="5"/>
        </patternFill>
      </fill>
    </dxf>
    <dxf>
      <font>
        <color rgb="FF006100"/>
      </font>
      <fill>
        <patternFill>
          <bgColor rgb="FFC6EFCE"/>
        </patternFill>
      </fill>
    </dxf>
    <dxf>
      <font>
        <color theme="0"/>
      </font>
      <fill>
        <patternFill>
          <bgColor theme="5"/>
        </patternFill>
      </fill>
    </dxf>
    <dxf>
      <font>
        <color rgb="FF006100"/>
      </font>
      <fill>
        <patternFill>
          <bgColor rgb="FFC6EFCE"/>
        </patternFill>
      </fill>
    </dxf>
    <dxf>
      <font>
        <color theme="0"/>
      </font>
      <fill>
        <patternFill>
          <bgColor theme="5"/>
        </patternFill>
      </fill>
    </dxf>
    <dxf>
      <font>
        <color rgb="FF006100"/>
      </font>
      <fill>
        <patternFill>
          <bgColor rgb="FFC6EFCE"/>
        </patternFill>
      </fill>
    </dxf>
    <dxf>
      <font>
        <color theme="0"/>
      </font>
      <fill>
        <patternFill>
          <bgColor theme="5"/>
        </patternFill>
      </fill>
    </dxf>
    <dxf>
      <font>
        <color rgb="FF006100"/>
      </font>
      <fill>
        <patternFill>
          <bgColor rgb="FFC6EFCE"/>
        </patternFill>
      </fill>
    </dxf>
    <dxf>
      <font>
        <color theme="0"/>
      </font>
      <fill>
        <patternFill>
          <bgColor theme="5"/>
        </patternFill>
      </fill>
    </dxf>
    <dxf>
      <font>
        <color rgb="FF006100"/>
      </font>
      <fill>
        <patternFill>
          <bgColor rgb="FFC6EFCE"/>
        </patternFill>
      </fill>
    </dxf>
    <dxf>
      <font>
        <color theme="0"/>
      </font>
      <fill>
        <patternFill>
          <bgColor theme="5"/>
        </patternFill>
      </fill>
    </dxf>
    <dxf>
      <font>
        <color rgb="FF006100"/>
      </font>
      <fill>
        <patternFill>
          <bgColor rgb="FFC6EFCE"/>
        </patternFill>
      </fill>
    </dxf>
    <dxf>
      <font>
        <color theme="0"/>
      </font>
      <fill>
        <patternFill>
          <bgColor theme="5"/>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52</xdr:row>
      <xdr:rowOff>0</xdr:rowOff>
    </xdr:from>
    <xdr:to>
      <xdr:col>11</xdr:col>
      <xdr:colOff>0</xdr:colOff>
      <xdr:row>52</xdr:row>
      <xdr:rowOff>0</xdr:rowOff>
    </xdr:to>
    <xdr:sp macro="" textlink="">
      <xdr:nvSpPr>
        <xdr:cNvPr id="2" name="Oval 6"/>
        <xdr:cNvSpPr>
          <a:spLocks noChangeArrowheads="1"/>
        </xdr:cNvSpPr>
      </xdr:nvSpPr>
      <xdr:spPr bwMode="auto">
        <a:xfrm>
          <a:off x="7362825" y="7924800"/>
          <a:ext cx="0" cy="0"/>
        </a:xfrm>
        <a:prstGeom prst="ellipse">
          <a:avLst/>
        </a:prstGeom>
        <a:solidFill>
          <a:srgbClr val="FF0000"/>
        </a:solidFill>
        <a:ln w="9525">
          <a:noFill/>
          <a:round/>
          <a:headEnd/>
          <a:tailEnd/>
        </a:ln>
      </xdr:spPr>
      <xdr:txBody>
        <a:bodyPr vertOverflow="clip" wrap="square" lIns="36576" tIns="27432" rIns="36576" bIns="0" anchor="t" upright="1"/>
        <a:lstStyle/>
        <a:p>
          <a:pPr algn="ctr" rtl="1">
            <a:defRPr sz="1000"/>
          </a:pPr>
          <a:r>
            <a:rPr lang="en-US" sz="1400" b="1" i="0" strike="noStrike">
              <a:solidFill>
                <a:srgbClr val="000000"/>
              </a:solidFill>
              <a:latin typeface="Arial"/>
              <a:cs typeface="Arial"/>
            </a:rPr>
            <a:t>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6</xdr:row>
      <xdr:rowOff>95250</xdr:rowOff>
    </xdr:from>
    <xdr:to>
      <xdr:col>7</xdr:col>
      <xdr:colOff>1038225</xdr:colOff>
      <xdr:row>6</xdr:row>
      <xdr:rowOff>95250</xdr:rowOff>
    </xdr:to>
    <xdr:sp macro="" textlink="">
      <xdr:nvSpPr>
        <xdr:cNvPr id="6145" name="Line 2"/>
        <xdr:cNvSpPr>
          <a:spLocks noChangeShapeType="1"/>
        </xdr:cNvSpPr>
      </xdr:nvSpPr>
      <xdr:spPr bwMode="auto">
        <a:xfrm>
          <a:off x="3314700" y="1038225"/>
          <a:ext cx="1019175" cy="0"/>
        </a:xfrm>
        <a:prstGeom prst="line">
          <a:avLst/>
        </a:prstGeom>
        <a:noFill/>
        <a:ln w="19050">
          <a:solidFill>
            <a:srgbClr val="FFFFFF"/>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BDFS1\Groups\Users\sup_haa\AppData\Local\Microsoft\Windows\Temporary%20Internet%20Files\Content.Outlook\801KM9KH\Basel%20spreadsheet%20mar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BDFS1\Groups\Users\lic_fsa\AppData\Local\Microsoft\Windows\Temporary%20Internet%20Files\Content.Outlook\6I2LET9C\Basel%20spreadsheet%20mar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BDFS1\Groups\Audit\Business%20risk%20services\Risk%20Managment\Clients\Arcapita\Basel%20II%20Proposal\qis5wk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ma.gov.bh\dfs\Audit\Business%20risk%20services\Risk%20Managment\Clients\Arcapita\Basel%20II%20Proposal\qis5wk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CapB3"/>
      <sheetName val="DefCapB3-MI"/>
      <sheetName val="Leverage Ratio"/>
      <sheetName val="LCR"/>
      <sheetName val="NSFR"/>
      <sheetName val="TBHPE"/>
      <sheetName val="IRRBB"/>
      <sheetName val="CSRBB"/>
      <sheetName val="Partial use"/>
      <sheetName val="Checks"/>
      <sheetName val="Parameters"/>
    </sheetNames>
    <sheetDataSet>
      <sheetData sheetId="0">
        <row r="24">
          <cell r="D24" t="str">
            <v/>
          </cell>
        </row>
      </sheetData>
      <sheetData sheetId="1"/>
      <sheetData sheetId="2"/>
      <sheetData sheetId="3"/>
      <sheetData sheetId="4"/>
      <sheetData sheetId="5"/>
      <sheetData sheetId="6"/>
      <sheetData sheetId="7"/>
      <sheetData sheetId="8"/>
      <sheetData sheetId="9"/>
      <sheetData sheetId="10">
        <row r="4">
          <cell r="C4">
            <v>2</v>
          </cell>
        </row>
        <row r="89">
          <cell r="D89" t="str">
            <v>Yes</v>
          </cell>
        </row>
        <row r="90">
          <cell r="D90" t="str">
            <v>No</v>
          </cell>
        </row>
        <row r="92">
          <cell r="D92">
            <v>1</v>
          </cell>
        </row>
        <row r="93">
          <cell r="D93">
            <v>2</v>
          </cell>
        </row>
        <row r="107">
          <cell r="D107" t="str">
            <v>IFRS</v>
          </cell>
        </row>
        <row r="108">
          <cell r="D108" t="str">
            <v>US GAAP</v>
          </cell>
        </row>
        <row r="109">
          <cell r="D109" t="str">
            <v>Other national accounting standard</v>
          </cell>
        </row>
        <row r="110">
          <cell r="D110" t="str">
            <v>Joint stock company</v>
          </cell>
        </row>
        <row r="111">
          <cell r="D111" t="str">
            <v>Mutual / cooperative</v>
          </cell>
        </row>
        <row r="112">
          <cell r="D112" t="str">
            <v>Other non-joint stock company</v>
          </cell>
        </row>
        <row r="113">
          <cell r="C113">
            <v>1</v>
          </cell>
        </row>
        <row r="114">
          <cell r="C114">
            <v>2</v>
          </cell>
        </row>
        <row r="115">
          <cell r="C115">
            <v>4</v>
          </cell>
        </row>
        <row r="116">
          <cell r="C116">
            <v>5</v>
          </cell>
        </row>
        <row r="117">
          <cell r="C117">
            <v>6</v>
          </cell>
        </row>
        <row r="118">
          <cell r="C118">
            <v>7</v>
          </cell>
        </row>
        <row r="119">
          <cell r="C119">
            <v>8</v>
          </cell>
        </row>
        <row r="120">
          <cell r="D120" t="str">
            <v>Rollout</v>
          </cell>
        </row>
        <row r="121">
          <cell r="D121" t="str">
            <v>External rating</v>
          </cell>
        </row>
        <row r="122">
          <cell r="D122" t="str">
            <v>Vendor model/other external information</v>
          </cell>
        </row>
        <row r="123">
          <cell r="D123" t="str">
            <v>Slotting criteria</v>
          </cell>
        </row>
        <row r="124">
          <cell r="D124" t="str">
            <v>Historical data</v>
          </cell>
        </row>
        <row r="125">
          <cell r="D125" t="str">
            <v>Other</v>
          </cell>
        </row>
        <row r="126">
          <cell r="D126" t="str">
            <v>Regulatory</v>
          </cell>
        </row>
        <row r="127">
          <cell r="D127" t="str">
            <v>Management</v>
          </cell>
        </row>
        <row r="128">
          <cell r="D128" t="str">
            <v>Equity</v>
          </cell>
        </row>
        <row r="129">
          <cell r="D129" t="str">
            <v>Interest rate</v>
          </cell>
        </row>
        <row r="130">
          <cell r="D130" t="str">
            <v>Credit spread</v>
          </cell>
        </row>
        <row r="131">
          <cell r="D131" t="str">
            <v>Commodity</v>
          </cell>
        </row>
        <row r="132">
          <cell r="D132" t="str">
            <v>Foreign exchange</v>
          </cell>
        </row>
        <row r="133">
          <cell r="D133" t="str">
            <v>USD</v>
          </cell>
        </row>
        <row r="134">
          <cell r="D134" t="str">
            <v>EUR</v>
          </cell>
        </row>
        <row r="135">
          <cell r="D135" t="str">
            <v>JPY</v>
          </cell>
        </row>
        <row r="136">
          <cell r="D136" t="str">
            <v>GBP</v>
          </cell>
        </row>
        <row r="137">
          <cell r="D137" t="str">
            <v>AUD</v>
          </cell>
        </row>
        <row r="138">
          <cell r="D138" t="str">
            <v>BRI</v>
          </cell>
        </row>
        <row r="139">
          <cell r="D139" t="str">
            <v>CAD</v>
          </cell>
        </row>
        <row r="140">
          <cell r="D140" t="str">
            <v>CHF</v>
          </cell>
        </row>
        <row r="141">
          <cell r="D141" t="str">
            <v>CLP</v>
          </cell>
        </row>
        <row r="142">
          <cell r="D142" t="str">
            <v>CNY</v>
          </cell>
        </row>
        <row r="143">
          <cell r="D143" t="str">
            <v>CZK</v>
          </cell>
        </row>
        <row r="144">
          <cell r="D144" t="str">
            <v>DKK</v>
          </cell>
        </row>
        <row r="145">
          <cell r="D145" t="str">
            <v>HKD</v>
          </cell>
        </row>
        <row r="146">
          <cell r="D146" t="str">
            <v>HUF</v>
          </cell>
        </row>
        <row r="147">
          <cell r="D147" t="str">
            <v>IDR</v>
          </cell>
        </row>
        <row r="148">
          <cell r="D148" t="str">
            <v>ILS</v>
          </cell>
        </row>
        <row r="149">
          <cell r="D149" t="str">
            <v>INR</v>
          </cell>
        </row>
        <row r="150">
          <cell r="D150" t="str">
            <v>KRW</v>
          </cell>
        </row>
        <row r="151">
          <cell r="D151" t="str">
            <v>MXN</v>
          </cell>
        </row>
        <row r="152">
          <cell r="D152" t="str">
            <v>MYR</v>
          </cell>
        </row>
        <row r="153">
          <cell r="D153" t="str">
            <v>NOK</v>
          </cell>
        </row>
        <row r="154">
          <cell r="D154" t="str">
            <v>NZD</v>
          </cell>
        </row>
        <row r="155">
          <cell r="D155" t="str">
            <v>PLN</v>
          </cell>
        </row>
        <row r="156">
          <cell r="D156" t="str">
            <v>RUB</v>
          </cell>
        </row>
        <row r="157">
          <cell r="D157" t="str">
            <v>SEK</v>
          </cell>
        </row>
        <row r="158">
          <cell r="D158" t="str">
            <v>SGD</v>
          </cell>
        </row>
        <row r="159">
          <cell r="D159" t="str">
            <v>THB</v>
          </cell>
        </row>
        <row r="160">
          <cell r="D160" t="str">
            <v>TRY</v>
          </cell>
        </row>
        <row r="161">
          <cell r="D161" t="str">
            <v>TWD</v>
          </cell>
        </row>
        <row r="162">
          <cell r="D162" t="str">
            <v>ZAR</v>
          </cell>
        </row>
        <row r="163">
          <cell r="D163" t="str">
            <v>Others</v>
          </cell>
        </row>
        <row r="164">
          <cell r="C164">
            <v>0</v>
          </cell>
        </row>
        <row r="165">
          <cell r="C165">
            <v>1</v>
          </cell>
        </row>
        <row r="166">
          <cell r="C166">
            <v>2</v>
          </cell>
        </row>
        <row r="167">
          <cell r="C167">
            <v>3</v>
          </cell>
        </row>
        <row r="168">
          <cell r="C168">
            <v>4</v>
          </cell>
        </row>
        <row r="169">
          <cell r="C169">
            <v>5</v>
          </cell>
        </row>
        <row r="170">
          <cell r="C170">
            <v>6</v>
          </cell>
        </row>
        <row r="171">
          <cell r="C171">
            <v>7</v>
          </cell>
        </row>
        <row r="172">
          <cell r="C172">
            <v>8</v>
          </cell>
        </row>
        <row r="173">
          <cell r="C173">
            <v>9</v>
          </cell>
        </row>
        <row r="174">
          <cell r="C174">
            <v>10</v>
          </cell>
        </row>
        <row r="175">
          <cell r="C175">
            <v>11</v>
          </cell>
        </row>
        <row r="176">
          <cell r="C176">
            <v>12</v>
          </cell>
        </row>
        <row r="177">
          <cell r="C177">
            <v>13</v>
          </cell>
        </row>
        <row r="178">
          <cell r="C178">
            <v>14</v>
          </cell>
        </row>
        <row r="179">
          <cell r="C179">
            <v>15</v>
          </cell>
        </row>
        <row r="180">
          <cell r="C180">
            <v>16</v>
          </cell>
        </row>
        <row r="181">
          <cell r="C181">
            <v>17</v>
          </cell>
        </row>
        <row r="182">
          <cell r="C182">
            <v>18</v>
          </cell>
        </row>
        <row r="183">
          <cell r="C183">
            <v>19</v>
          </cell>
        </row>
        <row r="184">
          <cell r="C184">
            <v>20</v>
          </cell>
        </row>
        <row r="185">
          <cell r="C185">
            <v>21</v>
          </cell>
        </row>
        <row r="186">
          <cell r="C186">
            <v>22</v>
          </cell>
        </row>
        <row r="187">
          <cell r="C187">
            <v>23</v>
          </cell>
        </row>
        <row r="188">
          <cell r="C188">
            <v>24</v>
          </cell>
        </row>
        <row r="189">
          <cell r="C189">
            <v>25</v>
          </cell>
        </row>
        <row r="190">
          <cell r="C190">
            <v>26</v>
          </cell>
        </row>
        <row r="191">
          <cell r="C191">
            <v>27</v>
          </cell>
        </row>
        <row r="192">
          <cell r="C192">
            <v>28</v>
          </cell>
        </row>
        <row r="193">
          <cell r="C193">
            <v>29</v>
          </cell>
        </row>
        <row r="194">
          <cell r="C194">
            <v>30</v>
          </cell>
        </row>
        <row r="195">
          <cell r="C195">
            <v>31</v>
          </cell>
        </row>
        <row r="196">
          <cell r="C196">
            <v>32</v>
          </cell>
        </row>
        <row r="197">
          <cell r="C197">
            <v>33</v>
          </cell>
        </row>
        <row r="198">
          <cell r="C198">
            <v>34</v>
          </cell>
        </row>
        <row r="199">
          <cell r="C199">
            <v>35</v>
          </cell>
        </row>
        <row r="200">
          <cell r="C200">
            <v>36</v>
          </cell>
        </row>
        <row r="201">
          <cell r="C201">
            <v>37</v>
          </cell>
        </row>
        <row r="202">
          <cell r="C202">
            <v>38</v>
          </cell>
        </row>
        <row r="203">
          <cell r="C203">
            <v>39</v>
          </cell>
        </row>
        <row r="204">
          <cell r="C204">
            <v>40</v>
          </cell>
        </row>
        <row r="205">
          <cell r="C205">
            <v>41</v>
          </cell>
        </row>
        <row r="206">
          <cell r="C206">
            <v>42</v>
          </cell>
        </row>
        <row r="207">
          <cell r="C207">
            <v>43</v>
          </cell>
        </row>
        <row r="208">
          <cell r="C208">
            <v>44</v>
          </cell>
        </row>
        <row r="209">
          <cell r="C209">
            <v>45</v>
          </cell>
        </row>
        <row r="210">
          <cell r="C210">
            <v>46</v>
          </cell>
        </row>
        <row r="211">
          <cell r="C211">
            <v>47</v>
          </cell>
        </row>
        <row r="212">
          <cell r="C212">
            <v>48</v>
          </cell>
        </row>
        <row r="213">
          <cell r="C213">
            <v>49</v>
          </cell>
        </row>
        <row r="214">
          <cell r="C214">
            <v>50</v>
          </cell>
        </row>
        <row r="215">
          <cell r="C215">
            <v>51</v>
          </cell>
        </row>
        <row r="216">
          <cell r="C216">
            <v>52</v>
          </cell>
        </row>
        <row r="217">
          <cell r="C217">
            <v>53</v>
          </cell>
        </row>
        <row r="218">
          <cell r="C218">
            <v>54</v>
          </cell>
        </row>
        <row r="219">
          <cell r="C219">
            <v>55</v>
          </cell>
        </row>
        <row r="220">
          <cell r="C220">
            <v>56</v>
          </cell>
        </row>
        <row r="221">
          <cell r="C221">
            <v>57</v>
          </cell>
        </row>
        <row r="222">
          <cell r="C222">
            <v>58</v>
          </cell>
        </row>
        <row r="223">
          <cell r="C223">
            <v>59</v>
          </cell>
        </row>
        <row r="224">
          <cell r="C224">
            <v>60</v>
          </cell>
        </row>
        <row r="225">
          <cell r="C225">
            <v>61</v>
          </cell>
        </row>
        <row r="226">
          <cell r="C226">
            <v>62</v>
          </cell>
        </row>
        <row r="227">
          <cell r="C227">
            <v>63</v>
          </cell>
        </row>
        <row r="228">
          <cell r="C228">
            <v>64</v>
          </cell>
        </row>
        <row r="229">
          <cell r="C229">
            <v>65</v>
          </cell>
        </row>
        <row r="230">
          <cell r="C230">
            <v>66</v>
          </cell>
        </row>
        <row r="231">
          <cell r="C231">
            <v>67</v>
          </cell>
        </row>
        <row r="232">
          <cell r="C232">
            <v>68</v>
          </cell>
        </row>
        <row r="233">
          <cell r="C233">
            <v>69</v>
          </cell>
        </row>
        <row r="234">
          <cell r="C234">
            <v>70</v>
          </cell>
        </row>
        <row r="235">
          <cell r="C235">
            <v>71</v>
          </cell>
        </row>
        <row r="236">
          <cell r="C236">
            <v>72</v>
          </cell>
        </row>
        <row r="237">
          <cell r="C237">
            <v>73</v>
          </cell>
        </row>
        <row r="238">
          <cell r="C238">
            <v>74</v>
          </cell>
        </row>
        <row r="239">
          <cell r="C239">
            <v>75</v>
          </cell>
        </row>
        <row r="240">
          <cell r="C240">
            <v>76</v>
          </cell>
        </row>
        <row r="241">
          <cell r="C241">
            <v>77</v>
          </cell>
        </row>
        <row r="242">
          <cell r="C242">
            <v>78</v>
          </cell>
        </row>
        <row r="243">
          <cell r="C243">
            <v>79</v>
          </cell>
        </row>
        <row r="244">
          <cell r="C244">
            <v>80</v>
          </cell>
        </row>
        <row r="245">
          <cell r="C245">
            <v>81</v>
          </cell>
        </row>
        <row r="246">
          <cell r="C246">
            <v>82</v>
          </cell>
        </row>
        <row r="247">
          <cell r="C247">
            <v>83</v>
          </cell>
        </row>
        <row r="248">
          <cell r="C248">
            <v>84</v>
          </cell>
        </row>
        <row r="249">
          <cell r="C249">
            <v>85</v>
          </cell>
        </row>
        <row r="250">
          <cell r="C250">
            <v>86</v>
          </cell>
        </row>
        <row r="251">
          <cell r="C251">
            <v>87</v>
          </cell>
        </row>
        <row r="252">
          <cell r="C252">
            <v>88</v>
          </cell>
        </row>
        <row r="253">
          <cell r="C253">
            <v>89</v>
          </cell>
        </row>
        <row r="254">
          <cell r="C254">
            <v>90</v>
          </cell>
        </row>
        <row r="255">
          <cell r="C255">
            <v>91</v>
          </cell>
        </row>
        <row r="256">
          <cell r="C256">
            <v>92</v>
          </cell>
        </row>
        <row r="257">
          <cell r="C257">
            <v>93</v>
          </cell>
        </row>
        <row r="258">
          <cell r="C258">
            <v>94</v>
          </cell>
        </row>
        <row r="259">
          <cell r="C259">
            <v>95</v>
          </cell>
        </row>
        <row r="260">
          <cell r="C260">
            <v>96</v>
          </cell>
        </row>
        <row r="261">
          <cell r="C261">
            <v>97</v>
          </cell>
        </row>
        <row r="262">
          <cell r="C262">
            <v>98</v>
          </cell>
        </row>
        <row r="263">
          <cell r="C263">
            <v>99</v>
          </cell>
        </row>
        <row r="264">
          <cell r="C264">
            <v>100</v>
          </cell>
        </row>
        <row r="265">
          <cell r="D265" t="str">
            <v>&gt; 5%</v>
          </cell>
        </row>
        <row r="266">
          <cell r="D266" t="str">
            <v>&gt; 10%</v>
          </cell>
        </row>
        <row r="267">
          <cell r="D267" t="str">
            <v>&gt; 20%</v>
          </cell>
        </row>
        <row r="268">
          <cell r="D268" t="str">
            <v>&gt; 30%</v>
          </cell>
        </row>
        <row r="269">
          <cell r="D269" t="str">
            <v>&gt; 40%</v>
          </cell>
        </row>
        <row r="270">
          <cell r="D270" t="str">
            <v>&gt; 50%</v>
          </cell>
        </row>
        <row r="271">
          <cell r="D271" t="str">
            <v>&gt; 60%</v>
          </cell>
        </row>
        <row r="272">
          <cell r="D272" t="str">
            <v>&gt; 70%</v>
          </cell>
        </row>
        <row r="273">
          <cell r="D273" t="str">
            <v>&gt; 80%</v>
          </cell>
        </row>
        <row r="274">
          <cell r="D274" t="str">
            <v>&gt; 90%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CapB3"/>
      <sheetName val="DefCapB3-MI"/>
      <sheetName val="Leverage Ratio"/>
      <sheetName val="LCR"/>
      <sheetName val="NSFR"/>
      <sheetName val="TBHPE"/>
      <sheetName val="IRRBB"/>
      <sheetName val="CSRBB"/>
      <sheetName val="Partial use"/>
      <sheetName val="Checks"/>
      <sheetName val="Parameters"/>
    </sheetNames>
    <sheetDataSet>
      <sheetData sheetId="0">
        <row r="24">
          <cell r="D24" t="str">
            <v/>
          </cell>
        </row>
      </sheetData>
      <sheetData sheetId="1"/>
      <sheetData sheetId="2"/>
      <sheetData sheetId="3"/>
      <sheetData sheetId="4"/>
      <sheetData sheetId="5"/>
      <sheetData sheetId="6"/>
      <sheetData sheetId="7"/>
      <sheetData sheetId="8"/>
      <sheetData sheetId="9"/>
      <sheetData sheetId="10">
        <row r="4">
          <cell r="C4">
            <v>2</v>
          </cell>
        </row>
        <row r="89">
          <cell r="D89" t="str">
            <v>Yes</v>
          </cell>
        </row>
        <row r="90">
          <cell r="D90" t="str">
            <v>No</v>
          </cell>
        </row>
        <row r="92">
          <cell r="D92">
            <v>1</v>
          </cell>
        </row>
        <row r="93">
          <cell r="D93">
            <v>2</v>
          </cell>
        </row>
        <row r="107">
          <cell r="D107" t="str">
            <v>IFRS</v>
          </cell>
        </row>
        <row r="108">
          <cell r="D108" t="str">
            <v>US GAAP</v>
          </cell>
        </row>
        <row r="109">
          <cell r="D109" t="str">
            <v>Other national accounting standard</v>
          </cell>
        </row>
        <row r="110">
          <cell r="D110" t="str">
            <v>Joint stock company</v>
          </cell>
        </row>
        <row r="111">
          <cell r="D111" t="str">
            <v>Mutual / cooperative</v>
          </cell>
        </row>
        <row r="112">
          <cell r="D112" t="str">
            <v>Other non-joint stock company</v>
          </cell>
        </row>
        <row r="113">
          <cell r="C113">
            <v>1</v>
          </cell>
        </row>
        <row r="114">
          <cell r="C114">
            <v>2</v>
          </cell>
        </row>
        <row r="115">
          <cell r="C115">
            <v>4</v>
          </cell>
        </row>
        <row r="116">
          <cell r="C116">
            <v>5</v>
          </cell>
        </row>
        <row r="117">
          <cell r="C117">
            <v>6</v>
          </cell>
        </row>
        <row r="118">
          <cell r="C118">
            <v>7</v>
          </cell>
        </row>
        <row r="119">
          <cell r="C119">
            <v>8</v>
          </cell>
        </row>
        <row r="120">
          <cell r="D120" t="str">
            <v>Rollout</v>
          </cell>
        </row>
        <row r="121">
          <cell r="D121" t="str">
            <v>External rating</v>
          </cell>
        </row>
        <row r="122">
          <cell r="D122" t="str">
            <v>Vendor model/other external information</v>
          </cell>
        </row>
        <row r="123">
          <cell r="D123" t="str">
            <v>Slotting criteria</v>
          </cell>
        </row>
        <row r="124">
          <cell r="D124" t="str">
            <v>Historical data</v>
          </cell>
        </row>
        <row r="125">
          <cell r="D125" t="str">
            <v>Other</v>
          </cell>
        </row>
        <row r="126">
          <cell r="D126" t="str">
            <v>Regulatory</v>
          </cell>
        </row>
        <row r="127">
          <cell r="D127" t="str">
            <v>Management</v>
          </cell>
        </row>
        <row r="128">
          <cell r="D128" t="str">
            <v>Equity</v>
          </cell>
        </row>
        <row r="129">
          <cell r="D129" t="str">
            <v>Interest rate</v>
          </cell>
        </row>
        <row r="130">
          <cell r="D130" t="str">
            <v>Credit spread</v>
          </cell>
        </row>
        <row r="131">
          <cell r="D131" t="str">
            <v>Commodity</v>
          </cell>
        </row>
        <row r="132">
          <cell r="D132" t="str">
            <v>Foreign exchange</v>
          </cell>
        </row>
        <row r="133">
          <cell r="D133" t="str">
            <v>USD</v>
          </cell>
        </row>
        <row r="134">
          <cell r="D134" t="str">
            <v>EUR</v>
          </cell>
        </row>
        <row r="135">
          <cell r="D135" t="str">
            <v>JPY</v>
          </cell>
        </row>
        <row r="136">
          <cell r="D136" t="str">
            <v>GBP</v>
          </cell>
        </row>
        <row r="137">
          <cell r="D137" t="str">
            <v>AUD</v>
          </cell>
        </row>
        <row r="138">
          <cell r="D138" t="str">
            <v>BRI</v>
          </cell>
        </row>
        <row r="139">
          <cell r="D139" t="str">
            <v>CAD</v>
          </cell>
        </row>
        <row r="140">
          <cell r="D140" t="str">
            <v>CHF</v>
          </cell>
        </row>
        <row r="141">
          <cell r="D141" t="str">
            <v>CLP</v>
          </cell>
        </row>
        <row r="142">
          <cell r="D142" t="str">
            <v>CNY</v>
          </cell>
        </row>
        <row r="143">
          <cell r="D143" t="str">
            <v>CZK</v>
          </cell>
        </row>
        <row r="144">
          <cell r="D144" t="str">
            <v>DKK</v>
          </cell>
        </row>
        <row r="145">
          <cell r="D145" t="str">
            <v>HKD</v>
          </cell>
        </row>
        <row r="146">
          <cell r="D146" t="str">
            <v>HUF</v>
          </cell>
        </row>
        <row r="147">
          <cell r="D147" t="str">
            <v>IDR</v>
          </cell>
        </row>
        <row r="148">
          <cell r="D148" t="str">
            <v>ILS</v>
          </cell>
        </row>
        <row r="149">
          <cell r="D149" t="str">
            <v>INR</v>
          </cell>
        </row>
        <row r="150">
          <cell r="D150" t="str">
            <v>KRW</v>
          </cell>
        </row>
        <row r="151">
          <cell r="D151" t="str">
            <v>MXN</v>
          </cell>
        </row>
        <row r="152">
          <cell r="D152" t="str">
            <v>MYR</v>
          </cell>
        </row>
        <row r="153">
          <cell r="D153" t="str">
            <v>NOK</v>
          </cell>
        </row>
        <row r="154">
          <cell r="D154" t="str">
            <v>NZD</v>
          </cell>
        </row>
        <row r="155">
          <cell r="D155" t="str">
            <v>PLN</v>
          </cell>
        </row>
        <row r="156">
          <cell r="D156" t="str">
            <v>RUB</v>
          </cell>
        </row>
        <row r="157">
          <cell r="D157" t="str">
            <v>SEK</v>
          </cell>
        </row>
        <row r="158">
          <cell r="D158" t="str">
            <v>SGD</v>
          </cell>
        </row>
        <row r="159">
          <cell r="D159" t="str">
            <v>THB</v>
          </cell>
        </row>
        <row r="160">
          <cell r="D160" t="str">
            <v>TRY</v>
          </cell>
        </row>
        <row r="161">
          <cell r="D161" t="str">
            <v>TWD</v>
          </cell>
        </row>
        <row r="162">
          <cell r="D162" t="str">
            <v>ZAR</v>
          </cell>
        </row>
        <row r="163">
          <cell r="D163" t="str">
            <v>Others</v>
          </cell>
        </row>
        <row r="164">
          <cell r="C164">
            <v>0</v>
          </cell>
        </row>
        <row r="165">
          <cell r="C165">
            <v>1</v>
          </cell>
        </row>
        <row r="166">
          <cell r="C166">
            <v>2</v>
          </cell>
        </row>
        <row r="167">
          <cell r="C167">
            <v>3</v>
          </cell>
        </row>
        <row r="168">
          <cell r="C168">
            <v>4</v>
          </cell>
        </row>
        <row r="169">
          <cell r="C169">
            <v>5</v>
          </cell>
        </row>
        <row r="170">
          <cell r="C170">
            <v>6</v>
          </cell>
        </row>
        <row r="171">
          <cell r="C171">
            <v>7</v>
          </cell>
        </row>
        <row r="172">
          <cell r="C172">
            <v>8</v>
          </cell>
        </row>
        <row r="173">
          <cell r="C173">
            <v>9</v>
          </cell>
        </row>
        <row r="174">
          <cell r="C174">
            <v>10</v>
          </cell>
        </row>
        <row r="175">
          <cell r="C175">
            <v>11</v>
          </cell>
        </row>
        <row r="176">
          <cell r="C176">
            <v>12</v>
          </cell>
        </row>
        <row r="177">
          <cell r="C177">
            <v>13</v>
          </cell>
        </row>
        <row r="178">
          <cell r="C178">
            <v>14</v>
          </cell>
        </row>
        <row r="179">
          <cell r="C179">
            <v>15</v>
          </cell>
        </row>
        <row r="180">
          <cell r="C180">
            <v>16</v>
          </cell>
        </row>
        <row r="181">
          <cell r="C181">
            <v>17</v>
          </cell>
        </row>
        <row r="182">
          <cell r="C182">
            <v>18</v>
          </cell>
        </row>
        <row r="183">
          <cell r="C183">
            <v>19</v>
          </cell>
        </row>
        <row r="184">
          <cell r="C184">
            <v>20</v>
          </cell>
        </row>
        <row r="185">
          <cell r="C185">
            <v>21</v>
          </cell>
        </row>
        <row r="186">
          <cell r="C186">
            <v>22</v>
          </cell>
        </row>
        <row r="187">
          <cell r="C187">
            <v>23</v>
          </cell>
        </row>
        <row r="188">
          <cell r="C188">
            <v>24</v>
          </cell>
        </row>
        <row r="189">
          <cell r="C189">
            <v>25</v>
          </cell>
        </row>
        <row r="190">
          <cell r="C190">
            <v>26</v>
          </cell>
        </row>
        <row r="191">
          <cell r="C191">
            <v>27</v>
          </cell>
        </row>
        <row r="192">
          <cell r="C192">
            <v>28</v>
          </cell>
        </row>
        <row r="193">
          <cell r="C193">
            <v>29</v>
          </cell>
        </row>
        <row r="194">
          <cell r="C194">
            <v>30</v>
          </cell>
        </row>
        <row r="195">
          <cell r="C195">
            <v>31</v>
          </cell>
        </row>
        <row r="196">
          <cell r="C196">
            <v>32</v>
          </cell>
        </row>
        <row r="197">
          <cell r="C197">
            <v>33</v>
          </cell>
        </row>
        <row r="198">
          <cell r="C198">
            <v>34</v>
          </cell>
        </row>
        <row r="199">
          <cell r="C199">
            <v>35</v>
          </cell>
        </row>
        <row r="200">
          <cell r="C200">
            <v>36</v>
          </cell>
        </row>
        <row r="201">
          <cell r="C201">
            <v>37</v>
          </cell>
        </row>
        <row r="202">
          <cell r="C202">
            <v>38</v>
          </cell>
        </row>
        <row r="203">
          <cell r="C203">
            <v>39</v>
          </cell>
        </row>
        <row r="204">
          <cell r="C204">
            <v>40</v>
          </cell>
        </row>
        <row r="205">
          <cell r="C205">
            <v>41</v>
          </cell>
        </row>
        <row r="206">
          <cell r="C206">
            <v>42</v>
          </cell>
        </row>
        <row r="207">
          <cell r="C207">
            <v>43</v>
          </cell>
        </row>
        <row r="208">
          <cell r="C208">
            <v>44</v>
          </cell>
        </row>
        <row r="209">
          <cell r="C209">
            <v>45</v>
          </cell>
        </row>
        <row r="210">
          <cell r="C210">
            <v>46</v>
          </cell>
        </row>
        <row r="211">
          <cell r="C211">
            <v>47</v>
          </cell>
        </row>
        <row r="212">
          <cell r="C212">
            <v>48</v>
          </cell>
        </row>
        <row r="213">
          <cell r="C213">
            <v>49</v>
          </cell>
        </row>
        <row r="214">
          <cell r="C214">
            <v>50</v>
          </cell>
        </row>
        <row r="215">
          <cell r="C215">
            <v>51</v>
          </cell>
        </row>
        <row r="216">
          <cell r="C216">
            <v>52</v>
          </cell>
        </row>
        <row r="217">
          <cell r="C217">
            <v>53</v>
          </cell>
        </row>
        <row r="218">
          <cell r="C218">
            <v>54</v>
          </cell>
        </row>
        <row r="219">
          <cell r="C219">
            <v>55</v>
          </cell>
        </row>
        <row r="220">
          <cell r="C220">
            <v>56</v>
          </cell>
        </row>
        <row r="221">
          <cell r="C221">
            <v>57</v>
          </cell>
        </row>
        <row r="222">
          <cell r="C222">
            <v>58</v>
          </cell>
        </row>
        <row r="223">
          <cell r="C223">
            <v>59</v>
          </cell>
        </row>
        <row r="224">
          <cell r="C224">
            <v>60</v>
          </cell>
        </row>
        <row r="225">
          <cell r="C225">
            <v>61</v>
          </cell>
        </row>
        <row r="226">
          <cell r="C226">
            <v>62</v>
          </cell>
        </row>
        <row r="227">
          <cell r="C227">
            <v>63</v>
          </cell>
        </row>
        <row r="228">
          <cell r="C228">
            <v>64</v>
          </cell>
        </row>
        <row r="229">
          <cell r="C229">
            <v>65</v>
          </cell>
        </row>
        <row r="230">
          <cell r="C230">
            <v>66</v>
          </cell>
        </row>
        <row r="231">
          <cell r="C231">
            <v>67</v>
          </cell>
        </row>
        <row r="232">
          <cell r="C232">
            <v>68</v>
          </cell>
        </row>
        <row r="233">
          <cell r="C233">
            <v>69</v>
          </cell>
        </row>
        <row r="234">
          <cell r="C234">
            <v>70</v>
          </cell>
        </row>
        <row r="235">
          <cell r="C235">
            <v>71</v>
          </cell>
        </row>
        <row r="236">
          <cell r="C236">
            <v>72</v>
          </cell>
        </row>
        <row r="237">
          <cell r="C237">
            <v>73</v>
          </cell>
        </row>
        <row r="238">
          <cell r="C238">
            <v>74</v>
          </cell>
        </row>
        <row r="239">
          <cell r="C239">
            <v>75</v>
          </cell>
        </row>
        <row r="240">
          <cell r="C240">
            <v>76</v>
          </cell>
        </row>
        <row r="241">
          <cell r="C241">
            <v>77</v>
          </cell>
        </row>
        <row r="242">
          <cell r="C242">
            <v>78</v>
          </cell>
        </row>
        <row r="243">
          <cell r="C243">
            <v>79</v>
          </cell>
        </row>
        <row r="244">
          <cell r="C244">
            <v>80</v>
          </cell>
        </row>
        <row r="245">
          <cell r="C245">
            <v>81</v>
          </cell>
        </row>
        <row r="246">
          <cell r="C246">
            <v>82</v>
          </cell>
        </row>
        <row r="247">
          <cell r="C247">
            <v>83</v>
          </cell>
        </row>
        <row r="248">
          <cell r="C248">
            <v>84</v>
          </cell>
        </row>
        <row r="249">
          <cell r="C249">
            <v>85</v>
          </cell>
        </row>
        <row r="250">
          <cell r="C250">
            <v>86</v>
          </cell>
        </row>
        <row r="251">
          <cell r="C251">
            <v>87</v>
          </cell>
        </row>
        <row r="252">
          <cell r="C252">
            <v>88</v>
          </cell>
        </row>
        <row r="253">
          <cell r="C253">
            <v>89</v>
          </cell>
        </row>
        <row r="254">
          <cell r="C254">
            <v>90</v>
          </cell>
        </row>
        <row r="255">
          <cell r="C255">
            <v>91</v>
          </cell>
        </row>
        <row r="256">
          <cell r="C256">
            <v>92</v>
          </cell>
        </row>
        <row r="257">
          <cell r="C257">
            <v>93</v>
          </cell>
        </row>
        <row r="258">
          <cell r="C258">
            <v>94</v>
          </cell>
        </row>
        <row r="259">
          <cell r="C259">
            <v>95</v>
          </cell>
        </row>
        <row r="260">
          <cell r="C260">
            <v>96</v>
          </cell>
        </row>
        <row r="261">
          <cell r="C261">
            <v>97</v>
          </cell>
        </row>
        <row r="262">
          <cell r="C262">
            <v>98</v>
          </cell>
        </row>
        <row r="263">
          <cell r="C263">
            <v>99</v>
          </cell>
        </row>
        <row r="264">
          <cell r="C264">
            <v>100</v>
          </cell>
        </row>
        <row r="265">
          <cell r="D265" t="str">
            <v>&gt; 5%</v>
          </cell>
        </row>
        <row r="266">
          <cell r="D266" t="str">
            <v>&gt; 10%</v>
          </cell>
        </row>
        <row r="267">
          <cell r="D267" t="str">
            <v>&gt; 20%</v>
          </cell>
        </row>
        <row r="268">
          <cell r="D268" t="str">
            <v>&gt; 30%</v>
          </cell>
        </row>
        <row r="269">
          <cell r="D269" t="str">
            <v>&gt; 40%</v>
          </cell>
        </row>
        <row r="270">
          <cell r="D270" t="str">
            <v>&gt; 50%</v>
          </cell>
        </row>
        <row r="271">
          <cell r="D271" t="str">
            <v>&gt; 60%</v>
          </cell>
        </row>
        <row r="272">
          <cell r="D272" t="str">
            <v>&gt; 70%</v>
          </cell>
        </row>
        <row r="273">
          <cell r="D273" t="str">
            <v>&gt; 80%</v>
          </cell>
        </row>
        <row r="274">
          <cell r="D274" t="str">
            <v>&gt; 90%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sults"/>
      <sheetName val="Checks"/>
      <sheetName val="Parameters"/>
      <sheetName val="Related entities"/>
      <sheetName val="Current"/>
      <sheetName val="Current Securitisation"/>
      <sheetName val="Standardised"/>
      <sheetName val="Standardised Securitisation"/>
      <sheetName val="FIRB Corporate agg"/>
      <sheetName val="FIRB Corporate"/>
      <sheetName val="FIRB Corporate DD"/>
      <sheetName val="FIRB Sovereign"/>
      <sheetName val="FIRB Bank"/>
      <sheetName val="FIRB SME Corporate agg"/>
      <sheetName val="FIRB SME Corporate"/>
      <sheetName val="FIRB SME Corporate DD"/>
      <sheetName val="FIRB Trading Book"/>
      <sheetName val="FIRB SL HVCRE agg"/>
      <sheetName val="FIRB SL HVCRE"/>
      <sheetName val="FIRB SL HVCRE DD"/>
      <sheetName val="FIRB SL Other agg"/>
      <sheetName val="FIRB SL Other"/>
      <sheetName val="FIRB SL Other DD"/>
      <sheetName val="IRB Other Retail"/>
      <sheetName val="IRB Retail Mortgage"/>
      <sheetName val="IRB Retail QRE"/>
      <sheetName val="IRB SME Retail"/>
      <sheetName val="AIRB Corporate agg"/>
      <sheetName val="AIRB Corporate"/>
      <sheetName val="AIRB Corporate DD"/>
      <sheetName val="AIRB Sovereign"/>
      <sheetName val="AIRB Bank"/>
      <sheetName val="AIRB SME Corporate agg"/>
      <sheetName val="AIRB SME Corporate"/>
      <sheetName val="AIRB SME Corporate DD"/>
      <sheetName val="AIRB Trading Book"/>
      <sheetName val="AIRB SL HVCRE agg"/>
      <sheetName val="AIRB SL HVCRE"/>
      <sheetName val="AIRB SL HVCRE DD"/>
      <sheetName val="AIRB SL Other agg"/>
      <sheetName val="AIRB SL Other"/>
      <sheetName val="AIRB SL Other DD"/>
      <sheetName val="IRB Equity"/>
      <sheetName val="IRB SL slotting"/>
      <sheetName val="IRB Receivables"/>
      <sheetName val="IRB Securitisation"/>
      <sheetName val="Operational risk"/>
      <sheetName val="Add.Prov."/>
    </sheetNames>
    <sheetDataSet>
      <sheetData sheetId="0" refreshError="1"/>
      <sheetData sheetId="1" refreshError="1"/>
      <sheetData sheetId="2" refreshError="1"/>
      <sheetData sheetId="3">
        <row r="346">
          <cell r="C346" t="str">
            <v>Standardised Approach</v>
          </cell>
        </row>
        <row r="347">
          <cell r="C347" t="str">
            <v>Alternative Standardised Approach</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sults"/>
      <sheetName val="Checks"/>
      <sheetName val="Parameters"/>
      <sheetName val="Related entities"/>
      <sheetName val="Current"/>
      <sheetName val="Current Securitisation"/>
      <sheetName val="Standardised"/>
      <sheetName val="Standardised Securitisation"/>
      <sheetName val="FIRB Corporate agg"/>
      <sheetName val="FIRB Corporate"/>
      <sheetName val="FIRB Corporate DD"/>
      <sheetName val="FIRB Sovereign"/>
      <sheetName val="FIRB Bank"/>
      <sheetName val="FIRB SME Corporate agg"/>
      <sheetName val="FIRB SME Corporate"/>
      <sheetName val="FIRB SME Corporate DD"/>
      <sheetName val="FIRB Trading Book"/>
      <sheetName val="FIRB SL HVCRE agg"/>
      <sheetName val="FIRB SL HVCRE"/>
      <sheetName val="FIRB SL HVCRE DD"/>
      <sheetName val="FIRB SL Other agg"/>
      <sheetName val="FIRB SL Other"/>
      <sheetName val="FIRB SL Other DD"/>
      <sheetName val="IRB Other Retail"/>
      <sheetName val="IRB Retail Mortgage"/>
      <sheetName val="IRB Retail QRE"/>
      <sheetName val="IRB SME Retail"/>
      <sheetName val="AIRB Corporate agg"/>
      <sheetName val="AIRB Corporate"/>
      <sheetName val="AIRB Corporate DD"/>
      <sheetName val="AIRB Sovereign"/>
      <sheetName val="AIRB Bank"/>
      <sheetName val="AIRB SME Corporate agg"/>
      <sheetName val="AIRB SME Corporate"/>
      <sheetName val="AIRB SME Corporate DD"/>
      <sheetName val="AIRB Trading Book"/>
      <sheetName val="AIRB SL HVCRE agg"/>
      <sheetName val="AIRB SL HVCRE"/>
      <sheetName val="AIRB SL HVCRE DD"/>
      <sheetName val="AIRB SL Other agg"/>
      <sheetName val="AIRB SL Other"/>
      <sheetName val="AIRB SL Other DD"/>
      <sheetName val="IRB Equity"/>
      <sheetName val="IRB SL slotting"/>
      <sheetName val="IRB Receivables"/>
      <sheetName val="IRB Securitisation"/>
      <sheetName val="Operational risk"/>
    </sheetNames>
    <sheetDataSet>
      <sheetData sheetId="0" refreshError="1"/>
      <sheetData sheetId="1" refreshError="1"/>
      <sheetData sheetId="2" refreshError="1"/>
      <sheetData sheetId="3">
        <row r="346">
          <cell r="C346" t="str">
            <v>Standardised Approach</v>
          </cell>
        </row>
        <row r="347">
          <cell r="C347" t="str">
            <v>Alternative Standardised Approach</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I142"/>
  <sheetViews>
    <sheetView showGridLines="0" view="pageLayout" zoomScaleNormal="80" zoomScaleSheetLayoutView="85" workbookViewId="0">
      <selection activeCell="E8" sqref="E8"/>
    </sheetView>
  </sheetViews>
  <sheetFormatPr defaultColWidth="0" defaultRowHeight="12.75" zeroHeight="1" x14ac:dyDescent="0.2"/>
  <cols>
    <col min="1" max="1" width="1.140625" style="8" customWidth="1"/>
    <col min="2" max="2" width="4.28515625" style="8" customWidth="1"/>
    <col min="3" max="3" width="44.7109375" style="8" customWidth="1"/>
    <col min="4" max="4" width="1.42578125" style="8" customWidth="1"/>
    <col min="5" max="5" width="44.7109375" style="8" customWidth="1"/>
    <col min="6" max="6" width="4.28515625" style="8" customWidth="1"/>
    <col min="7" max="7" width="2.28515625" style="8" customWidth="1"/>
    <col min="8" max="16384" width="0" style="8" hidden="1"/>
  </cols>
  <sheetData>
    <row r="1" spans="2:9" s="1" customFormat="1" ht="25.5" x14ac:dyDescent="0.35">
      <c r="B1" s="2"/>
      <c r="C1" s="2"/>
      <c r="D1" s="2"/>
      <c r="G1" s="3"/>
    </row>
    <row r="2" spans="2:9" s="1" customFormat="1" ht="84.75" customHeight="1" x14ac:dyDescent="0.2">
      <c r="C2" s="1129" t="s">
        <v>60</v>
      </c>
      <c r="D2" s="1129"/>
      <c r="E2" s="1129"/>
    </row>
    <row r="3" spans="2:9" s="1" customFormat="1" ht="9" customHeight="1" x14ac:dyDescent="0.2">
      <c r="C3" s="4"/>
      <c r="D3" s="4"/>
      <c r="E3" s="4"/>
    </row>
    <row r="4" spans="2:9" s="1" customFormat="1" ht="26.25" x14ac:dyDescent="0.4">
      <c r="B4" s="2"/>
      <c r="C4" s="1130" t="s">
        <v>151</v>
      </c>
      <c r="D4" s="1130"/>
      <c r="E4" s="1130"/>
      <c r="G4" s="3"/>
    </row>
    <row r="5" spans="2:9" s="1" customFormat="1" ht="31.5" x14ac:dyDescent="0.6">
      <c r="B5" s="5"/>
      <c r="C5" s="5"/>
      <c r="D5" s="5"/>
      <c r="G5" s="6"/>
    </row>
    <row r="6" spans="2:9" s="1" customFormat="1" ht="23.25" thickBot="1" x14ac:dyDescent="0.5">
      <c r="B6" s="7"/>
      <c r="C6" s="7"/>
      <c r="D6" s="7"/>
      <c r="G6" s="6"/>
    </row>
    <row r="7" spans="2:9" ht="42.75" customHeight="1" thickBot="1" x14ac:dyDescent="0.25">
      <c r="B7" s="1126" t="s">
        <v>567</v>
      </c>
      <c r="C7" s="1127"/>
      <c r="D7" s="1127"/>
      <c r="E7" s="1127"/>
      <c r="F7" s="1128"/>
      <c r="G7" s="9"/>
      <c r="I7" s="10"/>
    </row>
    <row r="8" spans="2:9" ht="13.5" thickBot="1" x14ac:dyDescent="0.25">
      <c r="C8" s="11" t="s">
        <v>301</v>
      </c>
      <c r="D8" s="12"/>
      <c r="E8" s="1039"/>
      <c r="F8" s="9"/>
      <c r="G8" s="9"/>
      <c r="I8" s="10"/>
    </row>
    <row r="9" spans="2:9" ht="16.5" customHeight="1" thickBot="1" x14ac:dyDescent="0.25">
      <c r="C9" s="13" t="s">
        <v>302</v>
      </c>
      <c r="D9" s="9"/>
      <c r="E9" s="13" t="s">
        <v>303</v>
      </c>
      <c r="F9" s="9"/>
      <c r="G9" s="9"/>
    </row>
    <row r="10" spans="2:9" ht="24" customHeight="1" x14ac:dyDescent="0.2">
      <c r="C10" s="1038"/>
      <c r="D10" s="14"/>
      <c r="E10" s="15"/>
      <c r="F10" s="9"/>
      <c r="G10" s="9"/>
    </row>
    <row r="11" spans="2:9" ht="14.25" customHeight="1" x14ac:dyDescent="0.2">
      <c r="C11" s="1134"/>
      <c r="D11" s="1135"/>
      <c r="E11" s="1136"/>
      <c r="F11" s="9"/>
      <c r="G11" s="9"/>
    </row>
    <row r="12" spans="2:9" x14ac:dyDescent="0.2">
      <c r="C12" s="1131" t="s">
        <v>304</v>
      </c>
      <c r="D12" s="1132"/>
      <c r="E12" s="1133"/>
      <c r="F12" s="9"/>
      <c r="G12" s="9"/>
    </row>
    <row r="13" spans="2:9" x14ac:dyDescent="0.2">
      <c r="C13" s="16"/>
      <c r="D13" s="17"/>
      <c r="E13" s="18"/>
      <c r="F13" s="9"/>
      <c r="G13" s="9"/>
    </row>
    <row r="14" spans="2:9" x14ac:dyDescent="0.2">
      <c r="C14" s="1122"/>
      <c r="D14" s="441"/>
      <c r="E14" s="1124"/>
      <c r="F14" s="9"/>
      <c r="G14" s="9"/>
    </row>
    <row r="15" spans="2:9" ht="13.5" thickBot="1" x14ac:dyDescent="0.25">
      <c r="C15" s="1123"/>
      <c r="D15" s="441"/>
      <c r="E15" s="1125"/>
      <c r="F15" s="9"/>
      <c r="G15" s="9"/>
    </row>
    <row r="16" spans="2:9" x14ac:dyDescent="0.2">
      <c r="C16" s="19" t="s">
        <v>305</v>
      </c>
      <c r="D16" s="20"/>
      <c r="E16" s="21" t="s">
        <v>306</v>
      </c>
      <c r="F16" s="9"/>
      <c r="G16" s="9"/>
    </row>
    <row r="17" spans="2:7" ht="11.25" customHeight="1" thickBot="1" x14ac:dyDescent="0.25">
      <c r="C17" s="22"/>
      <c r="D17" s="23"/>
      <c r="E17" s="24"/>
      <c r="F17" s="9"/>
      <c r="G17" s="9"/>
    </row>
    <row r="18" spans="2:7" ht="30" customHeight="1" x14ac:dyDescent="0.2">
      <c r="C18" s="1137" t="s">
        <v>307</v>
      </c>
      <c r="D18" s="1138"/>
      <c r="E18" s="1139"/>
      <c r="F18" s="9"/>
      <c r="G18" s="9"/>
    </row>
    <row r="19" spans="2:7" ht="25.5" customHeight="1" x14ac:dyDescent="0.2">
      <c r="C19" s="1119"/>
      <c r="D19" s="1120"/>
      <c r="E19" s="1121"/>
      <c r="F19" s="9"/>
      <c r="G19" s="9"/>
    </row>
    <row r="20" spans="2:7" ht="6.75" customHeight="1" thickBot="1" x14ac:dyDescent="0.25">
      <c r="C20" s="25"/>
      <c r="D20" s="26"/>
      <c r="E20" s="27"/>
      <c r="F20" s="9"/>
      <c r="G20" s="9"/>
    </row>
    <row r="21" spans="2:7" s="1" customFormat="1" ht="25.5" x14ac:dyDescent="0.35">
      <c r="B21" s="28"/>
      <c r="C21" s="28"/>
      <c r="D21" s="28"/>
      <c r="G21" s="6"/>
    </row>
    <row r="22" spans="2:7" s="1" customFormat="1" ht="25.5" hidden="1" x14ac:dyDescent="0.35">
      <c r="B22" s="28"/>
      <c r="C22" s="28"/>
      <c r="D22" s="28"/>
      <c r="G22" s="6"/>
    </row>
    <row r="23" spans="2:7" s="1" customFormat="1" ht="25.5" hidden="1" x14ac:dyDescent="0.35">
      <c r="B23" s="28"/>
      <c r="C23" s="28"/>
      <c r="D23" s="28"/>
      <c r="G23" s="6"/>
    </row>
    <row r="24" spans="2:7" s="1" customFormat="1" ht="25.5" hidden="1" x14ac:dyDescent="0.35">
      <c r="B24" s="28"/>
      <c r="C24" s="28"/>
      <c r="D24" s="28"/>
      <c r="G24" s="6"/>
    </row>
    <row r="25" spans="2:7" ht="20.25" hidden="1" customHeight="1" x14ac:dyDescent="0.2">
      <c r="C25" s="9"/>
      <c r="D25" s="9"/>
      <c r="E25" s="9"/>
    </row>
    <row r="26" spans="2:7" hidden="1" x14ac:dyDescent="0.2"/>
    <row r="27" spans="2:7" hidden="1" x14ac:dyDescent="0.2"/>
    <row r="28" spans="2:7" hidden="1" x14ac:dyDescent="0.2"/>
    <row r="29" spans="2:7" hidden="1" x14ac:dyDescent="0.2"/>
    <row r="30" spans="2:7" hidden="1" x14ac:dyDescent="0.2"/>
    <row r="31" spans="2:7" hidden="1" x14ac:dyDescent="0.2"/>
    <row r="32" spans="2:7"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sheetData>
  <sheetProtection algorithmName="SHA-512" hashValue="QLdv5whZc5zC3P8if+zR7geJnALt2C4hRehwj+dCfeDhXfzQSFbswtkxioxsfON+OGuFqem1AQxZZ2HaFQ9qwQ==" saltValue="ye8qQjAOaUewBiY0fDiOzA==" spinCount="100000" sheet="1" objects="1" scenarios="1"/>
  <mergeCells count="9">
    <mergeCell ref="C19:E19"/>
    <mergeCell ref="C14:C15"/>
    <mergeCell ref="E14:E15"/>
    <mergeCell ref="B7:F7"/>
    <mergeCell ref="C2:E2"/>
    <mergeCell ref="C4:E4"/>
    <mergeCell ref="C12:E12"/>
    <mergeCell ref="C11:E11"/>
    <mergeCell ref="C18:E18"/>
  </mergeCells>
  <phoneticPr fontId="0" type="noConversion"/>
  <printOptions horizontalCentered="1"/>
  <pageMargins left="0.34" right="0.34" top="0.5" bottom="0.4" header="0.2" footer="0.2"/>
  <pageSetup paperSize="9" scale="98" orientation="portrait" r:id="rId1"/>
  <headerFooter alignWithMargins="0">
    <oddFooter>&amp;R&amp;P of  &amp;N</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5"/>
  <sheetViews>
    <sheetView showGridLines="0" tabSelected="1" view="pageBreakPreview" zoomScale="70" zoomScaleNormal="70" zoomScaleSheetLayoutView="70" workbookViewId="0">
      <selection activeCell="I13" sqref="I13"/>
    </sheetView>
  </sheetViews>
  <sheetFormatPr defaultColWidth="0" defaultRowHeight="0" customHeight="1" zeroHeight="1" x14ac:dyDescent="0.2"/>
  <cols>
    <col min="1" max="1" width="17.28515625" style="508" customWidth="1"/>
    <col min="2" max="2" width="6.28515625" style="771" customWidth="1"/>
    <col min="3" max="3" width="2" style="771" customWidth="1"/>
    <col min="4" max="4" width="2.140625" style="771" customWidth="1"/>
    <col min="5" max="5" width="2.42578125" style="771" customWidth="1"/>
    <col min="6" max="6" width="30.7109375" style="771" customWidth="1"/>
    <col min="7" max="7" width="18.5703125" style="771" customWidth="1"/>
    <col min="8" max="8" width="15.85546875" style="771" customWidth="1"/>
    <col min="9" max="9" width="16.5703125" style="771" customWidth="1"/>
    <col min="10" max="10" width="10.5703125" style="508" customWidth="1"/>
    <col min="11" max="11" width="1" style="508" customWidth="1"/>
    <col min="12" max="12" width="11" style="508" customWidth="1"/>
    <col min="13" max="13" width="1" style="508" customWidth="1"/>
    <col min="14" max="14" width="11.28515625" style="508" customWidth="1"/>
    <col min="15" max="15" width="1.42578125" style="508" customWidth="1"/>
    <col min="16" max="16" width="2.140625" style="508" hidden="1" customWidth="1"/>
    <col min="17" max="17" width="3.140625" style="508" hidden="1" customWidth="1"/>
    <col min="18" max="16384" width="0" style="508" hidden="1"/>
  </cols>
  <sheetData>
    <row r="1" spans="1:14" ht="13.5" thickBot="1" x14ac:dyDescent="0.3">
      <c r="B1" s="772" t="s">
        <v>21</v>
      </c>
      <c r="F1" s="531"/>
      <c r="G1" s="531"/>
      <c r="H1" s="531"/>
      <c r="L1" s="511" t="s">
        <v>213</v>
      </c>
      <c r="M1" s="511"/>
      <c r="N1" s="738" t="str">
        <f>IF('Sec A Balance Sheet - SF'!$I$1=0," ",'Sec A Balance Sheet - SF'!$I$1)</f>
        <v xml:space="preserve"> </v>
      </c>
    </row>
    <row r="2" spans="1:14" ht="13.5" thickBot="1" x14ac:dyDescent="0.3">
      <c r="A2" s="512"/>
      <c r="B2" s="772" t="s">
        <v>1528</v>
      </c>
      <c r="F2" s="531"/>
      <c r="G2" s="531"/>
      <c r="H2" s="531"/>
      <c r="J2" s="510"/>
      <c r="K2" s="510"/>
    </row>
    <row r="3" spans="1:14" ht="15" customHeight="1" thickTop="1" thickBot="1" x14ac:dyDescent="0.3">
      <c r="A3" s="512"/>
      <c r="B3" s="772"/>
      <c r="F3" s="531"/>
      <c r="G3" s="531"/>
      <c r="H3" s="531"/>
      <c r="I3" s="531"/>
      <c r="J3" s="1153" t="s">
        <v>901</v>
      </c>
      <c r="K3" s="1154"/>
      <c r="L3" s="1154"/>
      <c r="M3" s="1154"/>
      <c r="N3" s="1155"/>
    </row>
    <row r="4" spans="1:14" ht="5.25" customHeight="1" thickTop="1" thickBot="1" x14ac:dyDescent="0.25">
      <c r="C4" s="513"/>
      <c r="D4" s="513"/>
      <c r="E4" s="513"/>
      <c r="F4" s="513"/>
      <c r="G4" s="513"/>
      <c r="H4" s="513"/>
      <c r="I4" s="513"/>
      <c r="J4" s="1023"/>
      <c r="K4" s="1023"/>
      <c r="L4" s="1023"/>
      <c r="M4" s="1023"/>
      <c r="N4" s="1023"/>
    </row>
    <row r="5" spans="1:14" s="487" customFormat="1" ht="12.75" thickTop="1" thickBot="1" x14ac:dyDescent="0.25">
      <c r="B5" s="725" t="s">
        <v>79</v>
      </c>
      <c r="C5" s="514" t="s">
        <v>314</v>
      </c>
      <c r="F5" s="515"/>
      <c r="G5" s="515"/>
      <c r="H5" s="515"/>
      <c r="I5" s="515"/>
      <c r="J5" s="1013" t="s">
        <v>950</v>
      </c>
      <c r="K5" s="869"/>
      <c r="L5" s="1013" t="s">
        <v>951</v>
      </c>
      <c r="M5" s="869"/>
      <c r="N5" s="1013" t="s">
        <v>310</v>
      </c>
    </row>
    <row r="6" spans="1:14" s="487" customFormat="1" ht="12" thickTop="1" x14ac:dyDescent="0.2">
      <c r="B6" s="725" t="s">
        <v>586</v>
      </c>
      <c r="C6" s="514" t="s">
        <v>953</v>
      </c>
      <c r="F6" s="515"/>
      <c r="G6" s="515"/>
      <c r="H6" s="515"/>
      <c r="I6" s="515"/>
      <c r="J6" s="516"/>
    </row>
    <row r="7" spans="1:14" s="487" customFormat="1" ht="11.25" x14ac:dyDescent="0.2">
      <c r="B7" s="725" t="s">
        <v>770</v>
      </c>
      <c r="C7" s="517" t="s">
        <v>570</v>
      </c>
      <c r="F7" s="515"/>
      <c r="G7" s="521"/>
      <c r="H7" s="515"/>
      <c r="I7" s="515"/>
      <c r="J7" s="518"/>
    </row>
    <row r="8" spans="1:14" s="487" customFormat="1" ht="11.25" x14ac:dyDescent="0.2">
      <c r="B8" s="725" t="s">
        <v>954</v>
      </c>
      <c r="C8" s="478" t="s">
        <v>129</v>
      </c>
      <c r="D8" s="463"/>
      <c r="F8" s="515"/>
      <c r="G8" s="521"/>
      <c r="H8" s="515"/>
      <c r="I8" s="515"/>
      <c r="J8" s="518"/>
    </row>
    <row r="9" spans="1:14" s="487" customFormat="1" ht="11.25" x14ac:dyDescent="0.2">
      <c r="B9" s="725" t="s">
        <v>955</v>
      </c>
      <c r="C9" s="478"/>
      <c r="D9" s="724" t="s">
        <v>956</v>
      </c>
      <c r="F9" s="515"/>
      <c r="G9" s="521"/>
      <c r="H9" s="515"/>
      <c r="I9" s="515"/>
      <c r="J9" s="518"/>
    </row>
    <row r="10" spans="1:14" s="487" customFormat="1" ht="11.25" x14ac:dyDescent="0.2">
      <c r="A10" s="499"/>
      <c r="B10" s="725" t="s">
        <v>771</v>
      </c>
      <c r="C10" s="520" t="s">
        <v>571</v>
      </c>
      <c r="F10" s="515"/>
      <c r="G10" s="515"/>
      <c r="H10" s="515"/>
      <c r="I10" s="515"/>
      <c r="J10" s="518"/>
    </row>
    <row r="11" spans="1:14" s="487" customFormat="1" ht="11.25" x14ac:dyDescent="0.2">
      <c r="A11" s="499"/>
      <c r="B11" s="725" t="s">
        <v>772</v>
      </c>
      <c r="C11" s="520" t="s">
        <v>1527</v>
      </c>
      <c r="F11" s="515"/>
      <c r="G11" s="521"/>
      <c r="H11" s="515"/>
      <c r="I11" s="515"/>
      <c r="J11" s="518"/>
    </row>
    <row r="12" spans="1:14" s="487" customFormat="1" ht="11.25" x14ac:dyDescent="0.2">
      <c r="A12" s="499"/>
      <c r="B12" s="725" t="s">
        <v>773</v>
      </c>
      <c r="C12" s="517" t="s">
        <v>229</v>
      </c>
      <c r="F12" s="515"/>
      <c r="G12" s="521"/>
      <c r="H12" s="515"/>
      <c r="I12" s="515"/>
      <c r="J12" s="518"/>
    </row>
    <row r="13" spans="1:14" s="487" customFormat="1" ht="11.25" x14ac:dyDescent="0.2">
      <c r="A13" s="499"/>
      <c r="B13" s="725" t="s">
        <v>957</v>
      </c>
      <c r="C13" s="520" t="s">
        <v>958</v>
      </c>
      <c r="F13" s="515"/>
      <c r="G13" s="515"/>
      <c r="H13" s="515"/>
      <c r="I13" s="515"/>
      <c r="J13" s="518"/>
    </row>
    <row r="14" spans="1:14" s="487" customFormat="1" ht="11.25" x14ac:dyDescent="0.2">
      <c r="B14" s="725" t="s">
        <v>966</v>
      </c>
      <c r="C14" s="478" t="s">
        <v>959</v>
      </c>
      <c r="F14" s="558"/>
      <c r="G14" s="515"/>
      <c r="H14" s="515"/>
      <c r="I14" s="515"/>
      <c r="J14" s="518"/>
    </row>
    <row r="15" spans="1:14" s="487" customFormat="1" ht="11.25" x14ac:dyDescent="0.2">
      <c r="B15" s="725" t="s">
        <v>968</v>
      </c>
      <c r="C15" s="520" t="s">
        <v>960</v>
      </c>
      <c r="F15" s="558"/>
      <c r="G15" s="515"/>
      <c r="H15" s="515"/>
      <c r="I15" s="515"/>
      <c r="J15" s="1016">
        <f>SUM(J16:J21)</f>
        <v>0</v>
      </c>
    </row>
    <row r="16" spans="1:14" s="487" customFormat="1" ht="11.25" x14ac:dyDescent="0.2">
      <c r="B16" s="725" t="s">
        <v>1113</v>
      </c>
      <c r="D16" s="520" t="s">
        <v>961</v>
      </c>
      <c r="F16" s="558"/>
      <c r="G16" s="515"/>
      <c r="H16" s="515"/>
      <c r="I16" s="515"/>
      <c r="J16" s="518"/>
    </row>
    <row r="17" spans="1:13" s="487" customFormat="1" ht="11.25" x14ac:dyDescent="0.2">
      <c r="B17" s="725" t="s">
        <v>1325</v>
      </c>
      <c r="D17" s="520" t="s">
        <v>1501</v>
      </c>
      <c r="F17" s="558"/>
      <c r="G17" s="515"/>
      <c r="H17" s="515"/>
      <c r="I17" s="515"/>
      <c r="J17" s="518"/>
    </row>
    <row r="18" spans="1:13" s="487" customFormat="1" ht="11.25" x14ac:dyDescent="0.2">
      <c r="B18" s="725" t="s">
        <v>1114</v>
      </c>
      <c r="D18" s="520" t="s">
        <v>1443</v>
      </c>
      <c r="F18" s="558"/>
      <c r="G18" s="515"/>
      <c r="H18" s="515"/>
      <c r="I18" s="515"/>
      <c r="J18" s="518"/>
    </row>
    <row r="19" spans="1:13" s="487" customFormat="1" ht="11.25" x14ac:dyDescent="0.2">
      <c r="A19" s="499"/>
      <c r="B19" s="725" t="s">
        <v>1115</v>
      </c>
      <c r="D19" s="520" t="s">
        <v>963</v>
      </c>
      <c r="F19" s="515"/>
      <c r="G19" s="515"/>
      <c r="H19" s="515"/>
      <c r="I19" s="515"/>
      <c r="J19" s="518"/>
    </row>
    <row r="20" spans="1:13" s="487" customFormat="1" ht="11.25" x14ac:dyDescent="0.2">
      <c r="A20" s="499"/>
      <c r="B20" s="725" t="s">
        <v>1116</v>
      </c>
      <c r="D20" s="520" t="s">
        <v>964</v>
      </c>
      <c r="F20" s="515"/>
      <c r="G20" s="515"/>
      <c r="H20" s="515"/>
      <c r="I20" s="515"/>
      <c r="J20" s="518"/>
    </row>
    <row r="21" spans="1:13" s="487" customFormat="1" ht="11.25" x14ac:dyDescent="0.2">
      <c r="A21" s="499"/>
      <c r="B21" s="725" t="s">
        <v>1434</v>
      </c>
      <c r="D21" s="520" t="s">
        <v>965</v>
      </c>
      <c r="F21" s="515"/>
      <c r="G21" s="515"/>
      <c r="H21" s="515"/>
      <c r="I21" s="515"/>
      <c r="J21" s="518"/>
    </row>
    <row r="22" spans="1:13" s="487" customFormat="1" ht="11.25" x14ac:dyDescent="0.2">
      <c r="B22" s="725" t="s">
        <v>970</v>
      </c>
      <c r="C22" s="514" t="s">
        <v>971</v>
      </c>
      <c r="F22" s="515"/>
      <c r="G22" s="515"/>
      <c r="H22" s="515"/>
      <c r="I22" s="515"/>
      <c r="J22" s="1016">
        <f>J7-SUM(J8:J9)+SUM(J10:J15)</f>
        <v>0</v>
      </c>
    </row>
    <row r="23" spans="1:13" s="487" customFormat="1" ht="11.25" x14ac:dyDescent="0.2">
      <c r="A23" s="499"/>
      <c r="B23" s="1156" t="s">
        <v>23</v>
      </c>
      <c r="C23" s="1156"/>
      <c r="D23" s="1156"/>
      <c r="F23" s="515"/>
      <c r="G23" s="515"/>
      <c r="H23" s="515"/>
      <c r="I23" s="515"/>
      <c r="J23" s="523"/>
    </row>
    <row r="24" spans="1:13" s="487" customFormat="1" ht="11.25" x14ac:dyDescent="0.2">
      <c r="B24" s="725" t="s">
        <v>972</v>
      </c>
      <c r="C24" s="520" t="s">
        <v>287</v>
      </c>
      <c r="D24" s="520"/>
      <c r="F24" s="515"/>
      <c r="G24" s="515"/>
      <c r="H24" s="515"/>
      <c r="I24" s="515"/>
      <c r="J24" s="1016">
        <f>'Regulatory Adjustments'!$I$8</f>
        <v>0</v>
      </c>
    </row>
    <row r="25" spans="1:13" s="487" customFormat="1" ht="11.25" x14ac:dyDescent="0.2">
      <c r="B25" s="725" t="s">
        <v>973</v>
      </c>
      <c r="C25" s="520" t="s">
        <v>974</v>
      </c>
      <c r="D25" s="520"/>
      <c r="F25" s="515"/>
      <c r="G25" s="515"/>
      <c r="H25" s="515"/>
      <c r="I25" s="515"/>
      <c r="J25" s="1016">
        <f>'Regulatory Adjustments'!$I$11</f>
        <v>0</v>
      </c>
    </row>
    <row r="26" spans="1:13" s="487" customFormat="1" ht="11.25" x14ac:dyDescent="0.2">
      <c r="B26" s="725" t="s">
        <v>975</v>
      </c>
      <c r="C26" s="520" t="s">
        <v>902</v>
      </c>
      <c r="D26" s="520"/>
      <c r="F26" s="515"/>
      <c r="G26" s="515"/>
      <c r="H26" s="515"/>
      <c r="I26" s="515"/>
      <c r="J26" s="1016">
        <f>'Regulatory Adjustments'!$I20</f>
        <v>0</v>
      </c>
    </row>
    <row r="27" spans="1:13" s="487" customFormat="1" ht="11.25" x14ac:dyDescent="0.2">
      <c r="B27" s="725" t="s">
        <v>976</v>
      </c>
      <c r="C27" s="520" t="s">
        <v>977</v>
      </c>
      <c r="D27" s="520"/>
      <c r="F27" s="515"/>
      <c r="G27" s="515"/>
      <c r="H27" s="515"/>
      <c r="I27" s="515"/>
      <c r="J27" s="1016">
        <f>'Regulatory Adjustments'!$I24</f>
        <v>0</v>
      </c>
    </row>
    <row r="28" spans="1:13" s="487" customFormat="1" ht="11.25" x14ac:dyDescent="0.2">
      <c r="B28" s="725" t="s">
        <v>978</v>
      </c>
      <c r="C28" s="520" t="s">
        <v>1117</v>
      </c>
      <c r="D28" s="520"/>
      <c r="F28" s="515"/>
      <c r="G28" s="515"/>
      <c r="H28" s="515"/>
      <c r="I28" s="515"/>
      <c r="J28" s="1016">
        <f>'Regulatory Adjustments'!$I41</f>
        <v>0</v>
      </c>
    </row>
    <row r="29" spans="1:13" s="526" customFormat="1" ht="11.25" x14ac:dyDescent="0.2">
      <c r="A29" s="487"/>
      <c r="B29" s="725" t="s">
        <v>979</v>
      </c>
      <c r="C29" s="517" t="s">
        <v>1436</v>
      </c>
      <c r="D29" s="520"/>
      <c r="E29" s="487"/>
      <c r="F29" s="487"/>
      <c r="G29" s="525"/>
      <c r="H29" s="525"/>
      <c r="I29" s="525"/>
      <c r="J29" s="1016">
        <f>'Regulatory Adjustments'!$I58</f>
        <v>0</v>
      </c>
      <c r="K29" s="487"/>
      <c r="M29" s="487"/>
    </row>
    <row r="30" spans="1:13" s="526" customFormat="1" ht="11.25" x14ac:dyDescent="0.2">
      <c r="A30" s="487"/>
      <c r="B30" s="725" t="s">
        <v>980</v>
      </c>
      <c r="C30" s="517" t="s">
        <v>931</v>
      </c>
      <c r="D30" s="520"/>
      <c r="E30" s="487"/>
      <c r="F30" s="487"/>
      <c r="G30" s="525"/>
      <c r="H30" s="525"/>
      <c r="I30" s="519"/>
      <c r="J30" s="1016">
        <f>'Regulatory Adjustments'!$I64</f>
        <v>0</v>
      </c>
      <c r="K30" s="487"/>
      <c r="M30" s="487"/>
    </row>
    <row r="31" spans="1:13" s="526" customFormat="1" ht="11.25" x14ac:dyDescent="0.2">
      <c r="A31" s="487"/>
      <c r="B31" s="725" t="s">
        <v>981</v>
      </c>
      <c r="C31" s="517" t="s">
        <v>982</v>
      </c>
      <c r="D31" s="520"/>
      <c r="E31" s="487"/>
      <c r="F31" s="487"/>
      <c r="G31" s="525"/>
      <c r="H31" s="525"/>
      <c r="I31" s="519"/>
      <c r="J31" s="1016">
        <f>'Regulatory Adjustments'!$I67</f>
        <v>0</v>
      </c>
      <c r="K31" s="487"/>
      <c r="M31" s="487"/>
    </row>
    <row r="32" spans="1:13" s="526" customFormat="1" ht="11.25" x14ac:dyDescent="0.2">
      <c r="A32" s="487"/>
      <c r="B32" s="725" t="s">
        <v>983</v>
      </c>
      <c r="C32" s="517"/>
      <c r="D32" s="525" t="s">
        <v>1118</v>
      </c>
      <c r="E32" s="487"/>
      <c r="F32" s="487"/>
      <c r="G32" s="525"/>
      <c r="H32" s="525"/>
      <c r="I32" s="519"/>
      <c r="J32" s="518"/>
      <c r="K32" s="487"/>
      <c r="M32" s="487"/>
    </row>
    <row r="33" spans="1:14" s="526" customFormat="1" ht="12.75" customHeight="1" x14ac:dyDescent="0.2">
      <c r="A33" s="487"/>
      <c r="B33" s="725" t="s">
        <v>985</v>
      </c>
      <c r="C33" s="514" t="s">
        <v>984</v>
      </c>
      <c r="D33" s="487"/>
      <c r="E33" s="487"/>
      <c r="F33" s="487"/>
      <c r="G33" s="525"/>
      <c r="H33" s="525"/>
      <c r="I33" s="519"/>
      <c r="J33" s="1016">
        <f>J22-SUM(J24:J32)</f>
        <v>0</v>
      </c>
      <c r="K33" s="487"/>
      <c r="M33" s="487"/>
    </row>
    <row r="34" spans="1:14" s="526" customFormat="1" ht="12.75" customHeight="1" x14ac:dyDescent="0.2">
      <c r="A34" s="487"/>
      <c r="B34" s="725" t="s">
        <v>986</v>
      </c>
      <c r="C34" s="527" t="s">
        <v>1437</v>
      </c>
      <c r="D34" s="527"/>
      <c r="E34" s="487"/>
      <c r="F34" s="487"/>
      <c r="G34" s="525"/>
      <c r="H34" s="525"/>
      <c r="I34" s="519"/>
      <c r="J34" s="1016">
        <f>'Regulatory Adjustments'!$I88</f>
        <v>0</v>
      </c>
      <c r="K34" s="487"/>
      <c r="L34" s="487"/>
      <c r="M34" s="487"/>
    </row>
    <row r="35" spans="1:14" s="526" customFormat="1" ht="12.75" customHeight="1" x14ac:dyDescent="0.2">
      <c r="A35" s="528"/>
      <c r="B35" s="725" t="s">
        <v>988</v>
      </c>
      <c r="C35" s="514" t="s">
        <v>987</v>
      </c>
      <c r="D35" s="487"/>
      <c r="E35" s="487"/>
      <c r="F35" s="487"/>
      <c r="G35" s="525"/>
      <c r="H35" s="525"/>
      <c r="I35" s="519"/>
      <c r="J35" s="1016">
        <f>J33-J34</f>
        <v>0</v>
      </c>
      <c r="K35" s="487"/>
      <c r="L35" s="487"/>
      <c r="M35" s="487"/>
    </row>
    <row r="36" spans="1:14" s="526" customFormat="1" ht="12.75" customHeight="1" x14ac:dyDescent="0.2">
      <c r="A36" s="528"/>
      <c r="B36" s="725" t="s">
        <v>990</v>
      </c>
      <c r="C36" s="527" t="s">
        <v>989</v>
      </c>
      <c r="D36" s="517"/>
      <c r="E36" s="487"/>
      <c r="F36" s="487"/>
      <c r="G36" s="525"/>
      <c r="H36" s="525"/>
      <c r="I36" s="519"/>
      <c r="J36" s="518"/>
      <c r="K36" s="487"/>
      <c r="L36" s="487"/>
      <c r="M36" s="487"/>
    </row>
    <row r="37" spans="1:14" s="526" customFormat="1" ht="11.25" customHeight="1" x14ac:dyDescent="0.2">
      <c r="A37" s="529"/>
      <c r="B37" s="725" t="s">
        <v>992</v>
      </c>
      <c r="C37" s="530" t="s">
        <v>991</v>
      </c>
      <c r="D37" s="487"/>
      <c r="E37" s="487"/>
      <c r="F37" s="487"/>
      <c r="G37" s="525"/>
      <c r="H37" s="525"/>
      <c r="I37" s="519"/>
      <c r="J37" s="1016">
        <f>J35-J36</f>
        <v>0</v>
      </c>
      <c r="K37" s="487"/>
      <c r="L37" s="487"/>
      <c r="M37" s="487"/>
    </row>
    <row r="38" spans="1:14" s="526" customFormat="1" ht="11.25" customHeight="1" x14ac:dyDescent="0.2">
      <c r="A38" s="529"/>
      <c r="B38" s="1156" t="s">
        <v>23</v>
      </c>
      <c r="C38" s="1156"/>
      <c r="D38" s="1156"/>
      <c r="E38" s="487"/>
      <c r="F38" s="487"/>
      <c r="G38" s="525"/>
      <c r="H38" s="525"/>
      <c r="I38" s="519"/>
      <c r="K38" s="487"/>
      <c r="L38" s="487"/>
      <c r="M38" s="487"/>
    </row>
    <row r="39" spans="1:14" s="526" customFormat="1" ht="12.75" customHeight="1" x14ac:dyDescent="0.2">
      <c r="A39" s="487"/>
      <c r="B39" s="725" t="s">
        <v>994</v>
      </c>
      <c r="C39" s="517" t="s">
        <v>993</v>
      </c>
      <c r="D39" s="487"/>
      <c r="E39" s="487"/>
      <c r="F39" s="487"/>
      <c r="G39" s="525"/>
      <c r="H39" s="525"/>
      <c r="I39" s="519"/>
      <c r="J39" s="1016">
        <f>'Regulatory Adjustments'!$I112</f>
        <v>0</v>
      </c>
      <c r="K39" s="487"/>
      <c r="L39" s="487"/>
      <c r="M39" s="487"/>
    </row>
    <row r="40" spans="1:14" s="526" customFormat="1" ht="12.75" customHeight="1" x14ac:dyDescent="0.2">
      <c r="A40" s="487"/>
      <c r="B40" s="725" t="s">
        <v>996</v>
      </c>
      <c r="C40" s="517" t="s">
        <v>995</v>
      </c>
      <c r="D40" s="487"/>
      <c r="E40" s="487"/>
      <c r="F40" s="487"/>
      <c r="G40" s="525"/>
      <c r="H40" s="525"/>
      <c r="I40" s="519"/>
      <c r="J40" s="1016">
        <f>'Regulatory Adjustments'!$I126</f>
        <v>0</v>
      </c>
      <c r="K40" s="487"/>
      <c r="L40" s="487"/>
      <c r="M40" s="487"/>
    </row>
    <row r="41" spans="1:14" s="526" customFormat="1" ht="12.75" customHeight="1" x14ac:dyDescent="0.2">
      <c r="A41" s="487"/>
      <c r="B41" s="725" t="s">
        <v>998</v>
      </c>
      <c r="C41" s="517" t="s">
        <v>997</v>
      </c>
      <c r="D41" s="487"/>
      <c r="E41" s="487"/>
      <c r="F41" s="487"/>
      <c r="G41" s="525"/>
      <c r="H41" s="525"/>
      <c r="I41" s="519"/>
      <c r="J41" s="1016">
        <f>'Regulatory Adjustments'!$I134</f>
        <v>0</v>
      </c>
      <c r="K41" s="487"/>
      <c r="L41" s="487"/>
      <c r="M41" s="487"/>
    </row>
    <row r="42" spans="1:14" s="526" customFormat="1" ht="12.75" customHeight="1" x14ac:dyDescent="0.2">
      <c r="A42" s="487"/>
      <c r="B42" s="725" t="s">
        <v>999</v>
      </c>
      <c r="C42" s="517" t="s">
        <v>1000</v>
      </c>
      <c r="D42" s="487"/>
      <c r="E42" s="487"/>
      <c r="F42" s="487"/>
      <c r="G42" s="525"/>
      <c r="H42" s="525"/>
      <c r="I42" s="519"/>
      <c r="J42" s="1016">
        <f>L63</f>
        <v>0</v>
      </c>
      <c r="K42" s="487"/>
      <c r="L42" s="487"/>
      <c r="M42" s="487"/>
    </row>
    <row r="43" spans="1:14" s="526" customFormat="1" ht="12.75" customHeight="1" x14ac:dyDescent="0.2">
      <c r="A43" s="487"/>
      <c r="B43" s="725"/>
      <c r="C43" s="517"/>
      <c r="D43" s="487"/>
      <c r="E43" s="487"/>
      <c r="F43" s="487"/>
      <c r="G43" s="525"/>
      <c r="H43" s="525"/>
      <c r="I43" s="519"/>
      <c r="J43" s="487"/>
      <c r="K43" s="487"/>
      <c r="L43" s="487"/>
      <c r="M43" s="487"/>
    </row>
    <row r="44" spans="1:14" s="526" customFormat="1" ht="12.75" customHeight="1" x14ac:dyDescent="0.2">
      <c r="A44" s="487"/>
      <c r="B44" s="725" t="s">
        <v>1001</v>
      </c>
      <c r="C44" s="530" t="s">
        <v>1003</v>
      </c>
      <c r="D44" s="487"/>
      <c r="E44" s="487"/>
      <c r="F44" s="487"/>
      <c r="G44" s="525"/>
      <c r="H44" s="525"/>
      <c r="I44" s="519"/>
      <c r="J44" s="1016">
        <f>J37-SUM(J39:J42)</f>
        <v>0</v>
      </c>
      <c r="K44" s="487"/>
      <c r="L44" s="487"/>
      <c r="M44" s="487"/>
    </row>
    <row r="45" spans="1:14" s="526" customFormat="1" ht="12.75" customHeight="1" x14ac:dyDescent="0.2">
      <c r="A45" s="487"/>
      <c r="B45" s="725" t="s">
        <v>1002</v>
      </c>
      <c r="C45" s="519" t="s">
        <v>1438</v>
      </c>
      <c r="D45" s="487"/>
      <c r="E45" s="487"/>
      <c r="F45" s="487"/>
      <c r="G45" s="525"/>
      <c r="H45" s="525"/>
      <c r="I45" s="519"/>
      <c r="J45" s="1016">
        <f>'Regulatory Adjustments'!$I148</f>
        <v>0</v>
      </c>
      <c r="K45" s="487"/>
      <c r="L45" s="487"/>
      <c r="M45" s="487"/>
    </row>
    <row r="46" spans="1:14" s="526" customFormat="1" ht="12.75" customHeight="1" x14ac:dyDescent="0.2">
      <c r="A46" s="487"/>
      <c r="B46" s="725" t="s">
        <v>1119</v>
      </c>
      <c r="C46" s="530" t="s">
        <v>1444</v>
      </c>
      <c r="D46" s="487"/>
      <c r="E46" s="487"/>
      <c r="F46" s="487"/>
      <c r="G46" s="525"/>
      <c r="H46" s="525"/>
      <c r="I46" s="519"/>
      <c r="J46" s="1016">
        <f>J44-J45</f>
        <v>0</v>
      </c>
      <c r="K46" s="487"/>
      <c r="L46" s="487"/>
      <c r="M46" s="487"/>
    </row>
    <row r="47" spans="1:14" s="526" customFormat="1" ht="17.25" customHeight="1" x14ac:dyDescent="0.2">
      <c r="A47" s="487"/>
      <c r="B47" s="725" t="s">
        <v>587</v>
      </c>
      <c r="C47" s="514" t="s">
        <v>1004</v>
      </c>
      <c r="D47" s="487"/>
      <c r="E47" s="487"/>
      <c r="F47" s="515"/>
      <c r="G47" s="525"/>
      <c r="H47" s="531"/>
      <c r="I47" s="487"/>
      <c r="J47" s="519"/>
      <c r="K47" s="487"/>
      <c r="M47" s="487"/>
    </row>
    <row r="48" spans="1:14" s="526" customFormat="1" ht="12.75" customHeight="1" x14ac:dyDescent="0.2">
      <c r="A48" s="487"/>
      <c r="B48" s="725" t="s">
        <v>766</v>
      </c>
      <c r="C48" s="519" t="s">
        <v>1005</v>
      </c>
      <c r="D48" s="487"/>
      <c r="E48" s="487"/>
      <c r="F48" s="487"/>
      <c r="G48" s="525"/>
      <c r="H48" s="519"/>
      <c r="I48" s="487"/>
      <c r="K48" s="487"/>
      <c r="L48" s="518"/>
      <c r="M48" s="487"/>
      <c r="N48" s="518"/>
    </row>
    <row r="49" spans="1:14" s="526" customFormat="1" ht="12.75" customHeight="1" x14ac:dyDescent="0.2">
      <c r="A49" s="499"/>
      <c r="B49" s="725" t="s">
        <v>768</v>
      </c>
      <c r="C49" s="519" t="s">
        <v>1007</v>
      </c>
      <c r="D49" s="487"/>
      <c r="E49" s="487"/>
      <c r="F49" s="487"/>
      <c r="G49" s="525"/>
      <c r="H49" s="521"/>
      <c r="I49" s="487"/>
      <c r="K49" s="487"/>
      <c r="L49" s="518"/>
      <c r="M49" s="487"/>
      <c r="N49" s="518"/>
    </row>
    <row r="50" spans="1:14" s="526" customFormat="1" ht="12.75" customHeight="1" x14ac:dyDescent="0.2">
      <c r="A50" s="499"/>
      <c r="B50" s="725" t="s">
        <v>769</v>
      </c>
      <c r="C50" s="519" t="s">
        <v>1008</v>
      </c>
      <c r="D50" s="487"/>
      <c r="E50" s="487"/>
      <c r="F50" s="487"/>
      <c r="G50" s="525"/>
      <c r="H50" s="532"/>
      <c r="I50" s="487"/>
      <c r="K50" s="487"/>
      <c r="M50" s="487"/>
      <c r="N50" s="518"/>
    </row>
    <row r="51" spans="1:14" s="526" customFormat="1" ht="12.75" customHeight="1" x14ac:dyDescent="0.2">
      <c r="A51" s="499"/>
      <c r="B51" s="725" t="s">
        <v>1009</v>
      </c>
      <c r="C51" s="519" t="s">
        <v>1445</v>
      </c>
      <c r="D51" s="487"/>
      <c r="E51" s="487"/>
      <c r="F51" s="487"/>
      <c r="G51" s="525"/>
      <c r="H51" s="532"/>
      <c r="I51" s="487"/>
      <c r="K51" s="487"/>
      <c r="M51" s="487"/>
      <c r="N51" s="1016">
        <f>'Regulatory Adjustments'!$I50</f>
        <v>0</v>
      </c>
    </row>
    <row r="52" spans="1:14" s="526" customFormat="1" ht="12.75" customHeight="1" x14ac:dyDescent="0.2">
      <c r="B52" s="725" t="s">
        <v>1010</v>
      </c>
      <c r="C52" s="530" t="s">
        <v>1011</v>
      </c>
      <c r="D52" s="487"/>
      <c r="E52" s="487"/>
      <c r="F52" s="487"/>
      <c r="G52" s="525"/>
      <c r="H52" s="530"/>
      <c r="I52" s="487"/>
      <c r="K52" s="487"/>
      <c r="L52" s="1016">
        <f>SUM(L48:L49)</f>
        <v>0</v>
      </c>
      <c r="M52" s="487"/>
      <c r="N52" s="1016">
        <f>SUM(N48:N51)</f>
        <v>0</v>
      </c>
    </row>
    <row r="53" spans="1:14" s="526" customFormat="1" ht="12" customHeight="1" x14ac:dyDescent="0.2">
      <c r="A53" s="499"/>
      <c r="B53" s="1156" t="s">
        <v>23</v>
      </c>
      <c r="C53" s="1156"/>
      <c r="D53" s="1156"/>
      <c r="E53" s="487"/>
      <c r="F53" s="487"/>
      <c r="G53" s="525"/>
      <c r="H53" s="487"/>
      <c r="I53" s="487"/>
      <c r="K53" s="487"/>
      <c r="L53" s="519"/>
      <c r="M53" s="487"/>
    </row>
    <row r="54" spans="1:14" s="526" customFormat="1" ht="12.75" customHeight="1" x14ac:dyDescent="0.2">
      <c r="A54" s="533"/>
      <c r="B54" s="725" t="s">
        <v>1012</v>
      </c>
      <c r="C54" s="519" t="s">
        <v>1013</v>
      </c>
      <c r="D54" s="487"/>
      <c r="E54" s="487"/>
      <c r="F54" s="487"/>
      <c r="G54" s="525"/>
      <c r="H54" s="519"/>
      <c r="I54" s="487"/>
      <c r="K54" s="487"/>
      <c r="L54" s="1016">
        <f>'Regulatory Adjustments'!$I$29</f>
        <v>0</v>
      </c>
      <c r="M54" s="487"/>
      <c r="N54" s="1016">
        <f>'Regulatory Adjustments'!$I$34</f>
        <v>0</v>
      </c>
    </row>
    <row r="55" spans="1:14" s="526" customFormat="1" ht="12.75" customHeight="1" x14ac:dyDescent="0.2">
      <c r="A55" s="533"/>
      <c r="B55" s="725" t="s">
        <v>1014</v>
      </c>
      <c r="C55" s="519" t="s">
        <v>1015</v>
      </c>
      <c r="D55" s="487"/>
      <c r="E55" s="487"/>
      <c r="F55" s="487"/>
      <c r="G55" s="525"/>
      <c r="H55" s="519"/>
      <c r="I55" s="487"/>
      <c r="K55" s="487"/>
      <c r="L55" s="1016">
        <f>'Regulatory Adjustments'!$I42</f>
        <v>0</v>
      </c>
      <c r="M55" s="487"/>
      <c r="N55" s="1016">
        <f>'Regulatory Adjustments'!$I43</f>
        <v>0</v>
      </c>
    </row>
    <row r="56" spans="1:14" s="526" customFormat="1" ht="12.75" customHeight="1" x14ac:dyDescent="0.2">
      <c r="A56" s="533"/>
      <c r="B56" s="725" t="s">
        <v>1016</v>
      </c>
      <c r="C56" s="534" t="s">
        <v>1017</v>
      </c>
      <c r="D56" s="487"/>
      <c r="E56" s="487"/>
      <c r="F56" s="487"/>
      <c r="G56" s="525"/>
      <c r="H56" s="519"/>
      <c r="I56" s="487"/>
      <c r="K56" s="487"/>
      <c r="L56" s="1016">
        <f>'Regulatory Adjustments'!$I89</f>
        <v>0</v>
      </c>
      <c r="M56" s="487"/>
      <c r="N56" s="1016">
        <f>'Regulatory Adjustments'!$I$90</f>
        <v>0</v>
      </c>
    </row>
    <row r="57" spans="1:14" s="526" customFormat="1" ht="12.75" customHeight="1" x14ac:dyDescent="0.2">
      <c r="A57" s="533"/>
      <c r="B57" s="725" t="s">
        <v>1018</v>
      </c>
      <c r="C57" s="519" t="s">
        <v>1019</v>
      </c>
      <c r="D57" s="487"/>
      <c r="E57" s="487"/>
      <c r="F57" s="487"/>
      <c r="G57" s="525"/>
      <c r="H57" s="519"/>
      <c r="I57" s="487"/>
      <c r="K57" s="487"/>
      <c r="L57" s="1016">
        <f>'Regulatory Adjustments'!$I$113</f>
        <v>0</v>
      </c>
      <c r="M57" s="487"/>
      <c r="N57" s="1016">
        <f>'Regulatory Adjustments'!$I$114</f>
        <v>0</v>
      </c>
    </row>
    <row r="58" spans="1:14" s="526" customFormat="1" ht="12.75" customHeight="1" x14ac:dyDescent="0.2">
      <c r="A58" s="533"/>
      <c r="B58" s="725" t="s">
        <v>1020</v>
      </c>
      <c r="C58" s="525" t="s">
        <v>1120</v>
      </c>
      <c r="D58" s="487"/>
      <c r="E58" s="487"/>
      <c r="F58" s="487"/>
      <c r="G58" s="525"/>
      <c r="H58" s="519"/>
      <c r="I58" s="487"/>
      <c r="K58" s="487"/>
      <c r="L58" s="518"/>
      <c r="M58" s="487"/>
      <c r="N58" s="518"/>
    </row>
    <row r="59" spans="1:14" s="526" customFormat="1" ht="12.75" customHeight="1" x14ac:dyDescent="0.2">
      <c r="A59" s="529"/>
      <c r="B59" s="725" t="s">
        <v>1022</v>
      </c>
      <c r="C59" s="530" t="s">
        <v>1021</v>
      </c>
      <c r="D59" s="521"/>
      <c r="E59" s="521"/>
      <c r="F59" s="521"/>
      <c r="G59" s="535"/>
      <c r="H59" s="532"/>
      <c r="I59" s="521"/>
      <c r="J59" s="536"/>
      <c r="K59" s="521"/>
      <c r="L59" s="1024">
        <f>SUM(L54:L58)</f>
        <v>0</v>
      </c>
      <c r="M59" s="521"/>
      <c r="N59" s="1024">
        <f>SUM(N54:N58)</f>
        <v>0</v>
      </c>
    </row>
    <row r="60" spans="1:14" s="526" customFormat="1" ht="12.75" customHeight="1" x14ac:dyDescent="0.2">
      <c r="A60" s="487"/>
      <c r="B60" s="725" t="s">
        <v>1024</v>
      </c>
      <c r="C60" s="519" t="s">
        <v>1023</v>
      </c>
      <c r="D60" s="487"/>
      <c r="E60" s="487"/>
      <c r="F60" s="487"/>
      <c r="G60" s="525"/>
      <c r="H60" s="519"/>
      <c r="I60" s="487"/>
      <c r="K60" s="487"/>
      <c r="L60" s="1016">
        <f>N63</f>
        <v>0</v>
      </c>
      <c r="M60" s="487"/>
      <c r="N60" s="754"/>
    </row>
    <row r="61" spans="1:14" s="526" customFormat="1" ht="12.75" customHeight="1" x14ac:dyDescent="0.2">
      <c r="A61" s="487"/>
      <c r="B61" s="725" t="s">
        <v>1025</v>
      </c>
      <c r="C61" s="530" t="s">
        <v>1026</v>
      </c>
      <c r="D61" s="487"/>
      <c r="E61" s="487"/>
      <c r="F61" s="487"/>
      <c r="G61" s="525"/>
      <c r="H61" s="530"/>
      <c r="I61" s="487"/>
      <c r="K61" s="487"/>
      <c r="L61" s="1016">
        <f>L60+L59</f>
        <v>0</v>
      </c>
      <c r="M61" s="487"/>
      <c r="N61" s="1016">
        <f>N59</f>
        <v>0</v>
      </c>
    </row>
    <row r="62" spans="1:14" s="526" customFormat="1" ht="3.75" customHeight="1" x14ac:dyDescent="0.2">
      <c r="A62" s="487"/>
      <c r="B62" s="487"/>
      <c r="C62" s="530"/>
      <c r="D62" s="487"/>
      <c r="E62" s="487"/>
      <c r="F62" s="487"/>
      <c r="G62" s="525"/>
      <c r="H62" s="487"/>
      <c r="I62" s="487"/>
      <c r="K62" s="487"/>
      <c r="L62" s="1022"/>
      <c r="M62" s="487"/>
      <c r="N62" s="754"/>
    </row>
    <row r="63" spans="1:14" s="536" customFormat="1" ht="12.75" customHeight="1" x14ac:dyDescent="0.2">
      <c r="A63" s="487"/>
      <c r="B63" s="725" t="s">
        <v>1027</v>
      </c>
      <c r="C63" s="519" t="s">
        <v>1028</v>
      </c>
      <c r="D63" s="487"/>
      <c r="E63" s="487"/>
      <c r="F63" s="487"/>
      <c r="G63" s="525"/>
      <c r="H63" s="521"/>
      <c r="I63" s="521"/>
      <c r="K63" s="521"/>
      <c r="L63" s="1024">
        <f>IF(L52&lt;L61,L61-L52,0)</f>
        <v>0</v>
      </c>
      <c r="M63" s="521"/>
      <c r="N63" s="1024">
        <f>IF(N52&lt;N61,N61-N52,0)</f>
        <v>0</v>
      </c>
    </row>
    <row r="64" spans="1:14" s="526" customFormat="1" ht="12.75" customHeight="1" x14ac:dyDescent="0.2">
      <c r="A64" s="487"/>
      <c r="B64" s="725" t="s">
        <v>1029</v>
      </c>
      <c r="C64" s="530" t="s">
        <v>1140</v>
      </c>
      <c r="D64" s="487"/>
      <c r="E64" s="487"/>
      <c r="F64" s="487"/>
      <c r="G64" s="525"/>
      <c r="H64" s="487"/>
      <c r="I64" s="487"/>
      <c r="K64" s="487"/>
      <c r="L64" s="1016">
        <f>IF(L52&lt;L61,0,L52-L61)</f>
        <v>0</v>
      </c>
      <c r="M64" s="487"/>
      <c r="N64" s="1016">
        <f>IF(N52-N59&lt;0,0,N52-N59)</f>
        <v>0</v>
      </c>
    </row>
    <row r="65" spans="1:14" s="526" customFormat="1" ht="3.75" customHeight="1" x14ac:dyDescent="0.2">
      <c r="A65" s="487"/>
      <c r="B65" s="725"/>
      <c r="C65" s="530"/>
      <c r="D65" s="487"/>
      <c r="E65" s="487"/>
      <c r="F65" s="487"/>
      <c r="G65" s="525"/>
      <c r="H65" s="525"/>
      <c r="I65" s="519"/>
      <c r="K65" s="487"/>
      <c r="L65" s="1025"/>
      <c r="M65" s="487"/>
      <c r="N65" s="754"/>
    </row>
    <row r="66" spans="1:14" s="526" customFormat="1" ht="11.25" x14ac:dyDescent="0.2">
      <c r="A66" s="487"/>
      <c r="B66" s="725" t="s">
        <v>1030</v>
      </c>
      <c r="C66" s="530" t="s">
        <v>1139</v>
      </c>
      <c r="D66" s="487"/>
      <c r="E66" s="487"/>
      <c r="F66" s="487"/>
      <c r="G66" s="525"/>
      <c r="H66" s="530"/>
      <c r="I66" s="519"/>
      <c r="J66" s="1016">
        <f>J46</f>
        <v>0</v>
      </c>
      <c r="K66" s="487"/>
      <c r="L66" s="1016">
        <f>IF(L64=0,0,IF(N78=0,L64,(IF(J66/N78&lt;4.5%,IF(N78*1.5%&gt;L64,L64,N78*1.5%),L64))))</f>
        <v>0</v>
      </c>
      <c r="M66" s="487"/>
      <c r="N66" s="1016">
        <f>IF(N64=0,0,IF(N78=0,N64,(IF(J66/N78&lt;4.5%,IF(N64/N78&gt;2%,N78*2%,N64),IF((J66+L66)/N78&lt;6%,N78*2%,IF(N64&gt;J66+L66,J66+L66,N64))))))</f>
        <v>0</v>
      </c>
    </row>
    <row r="67" spans="1:14" s="487" customFormat="1" ht="3.75" customHeight="1" x14ac:dyDescent="0.2">
      <c r="C67" s="530"/>
      <c r="G67" s="525"/>
      <c r="H67" s="530"/>
      <c r="I67" s="519"/>
      <c r="L67" s="1026"/>
      <c r="N67" s="1026"/>
    </row>
    <row r="68" spans="1:14" s="487" customFormat="1" ht="11.25" x14ac:dyDescent="0.2">
      <c r="B68" s="725" t="s">
        <v>588</v>
      </c>
      <c r="C68" s="530" t="s">
        <v>1031</v>
      </c>
      <c r="G68" s="525"/>
      <c r="H68" s="530"/>
      <c r="I68" s="519"/>
      <c r="L68" s="1016">
        <f>L66+J66</f>
        <v>0</v>
      </c>
      <c r="N68" s="1026"/>
    </row>
    <row r="69" spans="1:14" s="526" customFormat="1" ht="12.75" customHeight="1" x14ac:dyDescent="0.2">
      <c r="A69" s="487"/>
      <c r="B69" s="725" t="s">
        <v>589</v>
      </c>
      <c r="C69" s="530" t="s">
        <v>1040</v>
      </c>
      <c r="D69" s="487"/>
      <c r="E69" s="487"/>
      <c r="F69" s="487"/>
      <c r="G69" s="525"/>
      <c r="H69" s="525"/>
      <c r="I69" s="519"/>
      <c r="K69" s="487"/>
      <c r="M69" s="487"/>
      <c r="N69" s="1016">
        <f>J66+L66+N66</f>
        <v>0</v>
      </c>
    </row>
    <row r="70" spans="1:14" s="526" customFormat="1" ht="12.75" customHeight="1" x14ac:dyDescent="0.2">
      <c r="A70" s="487"/>
      <c r="B70" s="487"/>
      <c r="C70" s="530"/>
      <c r="D70" s="487"/>
      <c r="E70" s="487"/>
      <c r="F70" s="487"/>
      <c r="G70" s="525"/>
      <c r="H70" s="525"/>
      <c r="I70" s="519"/>
      <c r="K70" s="487"/>
      <c r="M70" s="487"/>
    </row>
    <row r="71" spans="1:14" s="526" customFormat="1" ht="12.75" customHeight="1" thickBot="1" x14ac:dyDescent="0.25">
      <c r="A71" s="487"/>
      <c r="B71" s="725"/>
      <c r="C71" s="530"/>
      <c r="D71" s="487"/>
      <c r="E71" s="487"/>
      <c r="F71" s="487"/>
      <c r="G71" s="525"/>
      <c r="H71" s="525"/>
      <c r="I71" s="519"/>
      <c r="K71" s="487"/>
      <c r="M71" s="487"/>
      <c r="N71" s="465"/>
    </row>
    <row r="72" spans="1:14" s="526" customFormat="1" ht="12.75" customHeight="1" thickTop="1" thickBot="1" x14ac:dyDescent="0.25">
      <c r="A72" s="537"/>
      <c r="B72" s="773"/>
      <c r="C72" s="538"/>
      <c r="D72" s="537"/>
      <c r="E72" s="537"/>
      <c r="F72" s="537"/>
      <c r="G72" s="540"/>
      <c r="H72" s="540"/>
      <c r="I72" s="541"/>
      <c r="J72" s="1153" t="s">
        <v>1032</v>
      </c>
      <c r="K72" s="1154"/>
      <c r="L72" s="1154"/>
      <c r="M72" s="1154"/>
      <c r="N72" s="1155"/>
    </row>
    <row r="73" spans="1:14" s="526" customFormat="1" ht="5.25" customHeight="1" thickTop="1" thickBot="1" x14ac:dyDescent="0.25">
      <c r="A73" s="487"/>
      <c r="B73" s="725"/>
      <c r="C73" s="530"/>
      <c r="D73" s="487"/>
      <c r="E73" s="487"/>
      <c r="F73" s="487"/>
      <c r="G73" s="525"/>
      <c r="H73" s="525"/>
      <c r="I73" s="519"/>
      <c r="J73" s="1023"/>
      <c r="K73" s="1023"/>
      <c r="L73" s="1023"/>
      <c r="M73" s="1023"/>
      <c r="N73" s="1023"/>
    </row>
    <row r="74" spans="1:14" s="526" customFormat="1" ht="12.75" customHeight="1" thickTop="1" thickBot="1" x14ac:dyDescent="0.25">
      <c r="A74" s="487"/>
      <c r="B74" s="725" t="s">
        <v>1033</v>
      </c>
      <c r="C74" s="530"/>
      <c r="D74" s="487"/>
      <c r="E74" s="487"/>
      <c r="F74" s="487"/>
      <c r="G74" s="525"/>
      <c r="H74" s="525"/>
      <c r="I74" s="519"/>
      <c r="J74" s="1013" t="s">
        <v>1034</v>
      </c>
      <c r="K74" s="869"/>
      <c r="L74" s="1013" t="s">
        <v>1035</v>
      </c>
      <c r="M74" s="869"/>
      <c r="N74" s="1013" t="s">
        <v>1036</v>
      </c>
    </row>
    <row r="75" spans="1:14" s="526" customFormat="1" ht="12.75" customHeight="1" thickTop="1" x14ac:dyDescent="0.2">
      <c r="A75" s="487"/>
      <c r="B75" s="725"/>
      <c r="C75" s="530"/>
      <c r="D75" s="487"/>
      <c r="E75" s="487"/>
      <c r="F75" s="487"/>
      <c r="G75" s="525"/>
      <c r="H75" s="525"/>
      <c r="I75" s="519"/>
      <c r="K75" s="487"/>
      <c r="M75" s="487"/>
      <c r="N75" s="465"/>
    </row>
    <row r="76" spans="1:14" s="526" customFormat="1" ht="12.75" customHeight="1" x14ac:dyDescent="0.2">
      <c r="A76" s="487"/>
      <c r="B76" s="487" t="s">
        <v>169</v>
      </c>
      <c r="C76" s="727" t="s">
        <v>1032</v>
      </c>
      <c r="D76" s="727"/>
      <c r="E76" s="727"/>
      <c r="F76" s="727"/>
      <c r="G76" s="730"/>
      <c r="H76" s="487"/>
      <c r="I76" s="487"/>
      <c r="J76" s="518"/>
      <c r="K76" s="487"/>
      <c r="L76" s="518"/>
      <c r="M76" s="487"/>
      <c r="N76" s="518"/>
    </row>
    <row r="77" spans="1:14" s="526" customFormat="1" ht="12.75" customHeight="1" thickBot="1" x14ac:dyDescent="0.25">
      <c r="A77" s="487"/>
      <c r="B77" s="487"/>
      <c r="C77" s="727"/>
      <c r="D77" s="727"/>
      <c r="E77" s="727"/>
      <c r="F77" s="729"/>
      <c r="G77" s="728"/>
      <c r="H77" s="487"/>
      <c r="I77" s="487"/>
      <c r="K77" s="487"/>
      <c r="M77" s="487"/>
    </row>
    <row r="78" spans="1:14" s="526" customFormat="1" ht="12.75" customHeight="1" thickBot="1" x14ac:dyDescent="0.25">
      <c r="A78" s="487"/>
      <c r="B78" s="487" t="s">
        <v>572</v>
      </c>
      <c r="C78" s="727" t="s">
        <v>741</v>
      </c>
      <c r="D78" s="727"/>
      <c r="E78" s="727"/>
      <c r="F78" s="729"/>
      <c r="G78" s="469"/>
      <c r="H78" s="487"/>
      <c r="I78" s="487"/>
      <c r="K78" s="487"/>
      <c r="M78" s="487"/>
      <c r="N78" s="95">
        <f>J76+L76+N76</f>
        <v>0</v>
      </c>
    </row>
    <row r="79" spans="1:14" s="526" customFormat="1" ht="12.75" customHeight="1" x14ac:dyDescent="0.2">
      <c r="A79" s="487"/>
      <c r="B79" s="725"/>
      <c r="C79" s="530"/>
      <c r="D79" s="487"/>
      <c r="E79" s="487"/>
      <c r="F79" s="487"/>
      <c r="G79" s="525"/>
      <c r="H79" s="525"/>
      <c r="I79" s="519"/>
      <c r="N79" s="465"/>
    </row>
    <row r="80" spans="1:14" s="526" customFormat="1" ht="12.75" customHeight="1" thickBot="1" x14ac:dyDescent="0.25">
      <c r="A80" s="537"/>
      <c r="B80" s="773"/>
      <c r="C80" s="538"/>
      <c r="D80" s="537"/>
      <c r="E80" s="537"/>
      <c r="F80" s="537"/>
      <c r="G80" s="540"/>
      <c r="H80" s="540"/>
      <c r="I80" s="541"/>
      <c r="J80" s="539"/>
      <c r="K80" s="539"/>
      <c r="L80" s="539"/>
      <c r="M80" s="539"/>
      <c r="N80" s="542"/>
    </row>
    <row r="81" spans="1:14" s="526" customFormat="1" ht="12.75" customHeight="1" thickTop="1" thickBot="1" x14ac:dyDescent="0.25">
      <c r="A81" s="487"/>
      <c r="B81" s="731"/>
      <c r="C81" s="731"/>
      <c r="D81" s="731"/>
      <c r="E81" s="731"/>
      <c r="F81" s="732"/>
      <c r="G81" s="731"/>
      <c r="H81" s="466"/>
      <c r="I81" s="543"/>
      <c r="J81" s="1153" t="s">
        <v>155</v>
      </c>
      <c r="K81" s="1154"/>
      <c r="L81" s="1154"/>
      <c r="M81" s="1154"/>
      <c r="N81" s="1155"/>
    </row>
    <row r="82" spans="1:14" s="526" customFormat="1" ht="5.25" customHeight="1" thickTop="1" thickBot="1" x14ac:dyDescent="0.25">
      <c r="A82" s="487"/>
      <c r="B82" s="731"/>
      <c r="C82" s="731"/>
      <c r="D82" s="731"/>
      <c r="E82" s="731"/>
      <c r="F82" s="732"/>
      <c r="G82" s="731"/>
      <c r="H82" s="466"/>
      <c r="I82" s="543"/>
      <c r="J82" s="1023"/>
      <c r="K82" s="1023"/>
      <c r="L82" s="1023"/>
      <c r="M82" s="1023"/>
      <c r="N82" s="1023"/>
    </row>
    <row r="83" spans="1:14" s="526" customFormat="1" ht="12.75" customHeight="1" thickTop="1" thickBot="1" x14ac:dyDescent="0.25">
      <c r="A83" s="487"/>
      <c r="B83" s="731"/>
      <c r="C83" s="731"/>
      <c r="D83" s="731"/>
      <c r="E83" s="731"/>
      <c r="F83" s="732"/>
      <c r="G83" s="731"/>
      <c r="H83" s="466"/>
      <c r="I83" s="543"/>
      <c r="J83" s="1013" t="s">
        <v>950</v>
      </c>
      <c r="K83" s="869"/>
      <c r="L83" s="1013" t="s">
        <v>309</v>
      </c>
      <c r="M83" s="869"/>
      <c r="N83" s="1013" t="s">
        <v>1040</v>
      </c>
    </row>
    <row r="84" spans="1:14" s="526" customFormat="1" ht="6" customHeight="1" thickTop="1" thickBot="1" x14ac:dyDescent="0.25">
      <c r="A84" s="487"/>
      <c r="B84" s="731"/>
      <c r="C84" s="731"/>
      <c r="D84" s="731"/>
      <c r="E84" s="731"/>
      <c r="F84" s="732"/>
      <c r="G84" s="731"/>
      <c r="H84" s="466"/>
      <c r="I84" s="543"/>
      <c r="J84" s="565"/>
      <c r="K84" s="565"/>
      <c r="L84" s="565"/>
      <c r="M84" s="565"/>
      <c r="N84" s="565"/>
    </row>
    <row r="85" spans="1:14" s="526" customFormat="1" ht="12.75" customHeight="1" thickBot="1" x14ac:dyDescent="0.25">
      <c r="A85" s="487"/>
      <c r="B85" s="477" t="s">
        <v>155</v>
      </c>
      <c r="C85" s="731"/>
      <c r="D85" s="731"/>
      <c r="E85" s="731"/>
      <c r="F85" s="732"/>
      <c r="G85" s="731"/>
      <c r="H85" s="466"/>
      <c r="I85" s="543"/>
      <c r="J85" s="1027">
        <f>$N$78*4.5%</f>
        <v>0</v>
      </c>
      <c r="K85" s="1028"/>
      <c r="L85" s="1027">
        <f>$N$78*6%</f>
        <v>0</v>
      </c>
      <c r="M85" s="1028"/>
      <c r="N85" s="1027">
        <f>$N$78*8%</f>
        <v>0</v>
      </c>
    </row>
    <row r="86" spans="1:14" s="526" customFormat="1" ht="4.5" customHeight="1" thickBot="1" x14ac:dyDescent="0.25">
      <c r="A86" s="487"/>
      <c r="B86" s="477"/>
      <c r="C86" s="731"/>
      <c r="D86" s="731"/>
      <c r="E86" s="731"/>
      <c r="F86" s="732"/>
      <c r="G86" s="731"/>
      <c r="H86" s="466"/>
      <c r="I86" s="543"/>
      <c r="J86" s="634"/>
      <c r="K86" s="634"/>
      <c r="L86" s="634"/>
      <c r="M86" s="634"/>
      <c r="N86" s="634"/>
    </row>
    <row r="87" spans="1:14" s="526" customFormat="1" ht="12.75" customHeight="1" thickBot="1" x14ac:dyDescent="0.25">
      <c r="A87" s="487"/>
      <c r="B87" s="727" t="s">
        <v>1121</v>
      </c>
      <c r="C87" s="731"/>
      <c r="D87" s="731"/>
      <c r="E87" s="731"/>
      <c r="F87" s="732"/>
      <c r="G87" s="731"/>
      <c r="H87" s="466"/>
      <c r="I87" s="543"/>
      <c r="J87" s="1019" t="str">
        <f>IF(N78=0,"",J66/N78)</f>
        <v/>
      </c>
      <c r="K87" s="565"/>
      <c r="L87" s="1019" t="str">
        <f>IF(N78=0,"",L68/N78)</f>
        <v/>
      </c>
      <c r="M87" s="565"/>
      <c r="N87" s="1019" t="str">
        <f>IF(N78=0,"",N69/N78)</f>
        <v/>
      </c>
    </row>
    <row r="88" spans="1:14" s="526" customFormat="1" ht="12.75" customHeight="1" x14ac:dyDescent="0.2">
      <c r="A88" s="487"/>
      <c r="B88" s="477"/>
      <c r="C88" s="731"/>
      <c r="D88" s="731"/>
      <c r="E88" s="731"/>
      <c r="F88" s="732"/>
      <c r="G88" s="731"/>
      <c r="H88" s="466"/>
      <c r="I88" s="543"/>
      <c r="J88" s="731"/>
      <c r="K88" s="731"/>
      <c r="L88" s="731"/>
      <c r="M88" s="731"/>
      <c r="N88" s="731"/>
    </row>
    <row r="89" spans="1:14" s="526" customFormat="1" ht="12.75" hidden="1" customHeight="1" x14ac:dyDescent="0.2">
      <c r="A89" s="537"/>
      <c r="B89" s="773"/>
      <c r="C89" s="538"/>
      <c r="D89" s="537"/>
      <c r="E89" s="537"/>
      <c r="F89" s="537"/>
      <c r="G89" s="540"/>
      <c r="H89" s="540"/>
      <c r="I89" s="541"/>
      <c r="J89" s="539"/>
      <c r="K89" s="539"/>
      <c r="L89" s="539"/>
      <c r="M89" s="539"/>
      <c r="N89" s="542"/>
    </row>
    <row r="90" spans="1:14" s="526" customFormat="1" ht="12.75" hidden="1" customHeight="1" x14ac:dyDescent="0.2">
      <c r="A90" s="487"/>
      <c r="B90" s="731"/>
      <c r="C90" s="731"/>
      <c r="D90" s="731"/>
      <c r="E90" s="731"/>
      <c r="F90" s="732"/>
      <c r="G90" s="731"/>
      <c r="H90" s="466"/>
      <c r="I90" s="543"/>
      <c r="J90" s="732"/>
      <c r="K90" s="732"/>
      <c r="L90" s="732"/>
      <c r="M90" s="732"/>
      <c r="N90" s="732"/>
    </row>
    <row r="91" spans="1:14" s="526" customFormat="1" ht="12.75" hidden="1" customHeight="1" x14ac:dyDescent="0.2">
      <c r="A91" s="487"/>
      <c r="B91" s="731"/>
      <c r="C91" s="731"/>
      <c r="D91" s="731"/>
      <c r="E91" s="731"/>
      <c r="F91" s="732"/>
      <c r="G91" s="731"/>
      <c r="H91" s="466"/>
      <c r="I91" s="543"/>
      <c r="J91" s="732"/>
      <c r="K91" s="732"/>
      <c r="L91" s="732"/>
      <c r="M91" s="732"/>
      <c r="N91" s="732"/>
    </row>
    <row r="92" spans="1:14" s="526" customFormat="1" ht="12.75" hidden="1" customHeight="1" x14ac:dyDescent="0.2">
      <c r="A92" s="487"/>
      <c r="B92" s="731"/>
      <c r="C92" s="731"/>
      <c r="D92" s="731"/>
      <c r="E92" s="731"/>
      <c r="F92" s="732"/>
      <c r="G92" s="731"/>
      <c r="H92" s="466"/>
      <c r="I92" s="543"/>
      <c r="J92" s="732"/>
      <c r="K92" s="732"/>
      <c r="L92" s="732"/>
      <c r="M92" s="732"/>
      <c r="N92" s="732"/>
    </row>
    <row r="93" spans="1:14" s="526" customFormat="1" ht="12.75" hidden="1" customHeight="1" x14ac:dyDescent="0.2">
      <c r="A93" s="487"/>
      <c r="B93" s="731"/>
      <c r="C93" s="731"/>
      <c r="D93" s="731"/>
      <c r="E93" s="731"/>
      <c r="F93" s="732"/>
      <c r="G93" s="731"/>
      <c r="H93" s="466"/>
      <c r="I93" s="543"/>
      <c r="L93" s="465"/>
      <c r="M93" s="487"/>
      <c r="N93" s="544"/>
    </row>
    <row r="94" spans="1:14" s="526" customFormat="1" ht="12.75" hidden="1" customHeight="1" x14ac:dyDescent="0.2">
      <c r="A94" s="487"/>
      <c r="B94" s="731"/>
      <c r="C94" s="731"/>
      <c r="D94" s="731"/>
      <c r="E94" s="731"/>
      <c r="F94" s="732"/>
      <c r="G94" s="731"/>
      <c r="H94" s="466"/>
      <c r="I94" s="543"/>
      <c r="L94" s="465"/>
      <c r="M94" s="487"/>
      <c r="N94" s="544"/>
    </row>
    <row r="95" spans="1:14" s="526" customFormat="1" ht="12.75" hidden="1" customHeight="1" x14ac:dyDescent="0.2">
      <c r="A95" s="487"/>
      <c r="B95" s="731"/>
      <c r="C95" s="731"/>
      <c r="D95" s="731"/>
      <c r="E95" s="731"/>
      <c r="F95" s="732"/>
      <c r="G95" s="731"/>
      <c r="H95" s="466"/>
      <c r="I95" s="543"/>
      <c r="L95" s="465"/>
      <c r="M95" s="487"/>
      <c r="N95" s="544"/>
    </row>
    <row r="96" spans="1:14" s="526" customFormat="1" ht="12.75" hidden="1" customHeight="1" x14ac:dyDescent="0.2">
      <c r="A96" s="487"/>
      <c r="B96" s="731"/>
      <c r="C96" s="731"/>
      <c r="D96" s="731"/>
      <c r="E96" s="731"/>
      <c r="F96" s="732"/>
      <c r="G96" s="731"/>
      <c r="H96" s="466"/>
      <c r="I96" s="543"/>
      <c r="L96" s="465"/>
      <c r="M96" s="487"/>
      <c r="N96" s="544"/>
    </row>
    <row r="97" spans="1:14" s="526" customFormat="1" ht="12.75" hidden="1" customHeight="1" x14ac:dyDescent="0.2">
      <c r="A97" s="487"/>
      <c r="B97" s="731"/>
      <c r="C97" s="731"/>
      <c r="D97" s="731"/>
      <c r="E97" s="731"/>
      <c r="F97" s="732"/>
      <c r="G97" s="731"/>
      <c r="H97" s="466"/>
      <c r="I97" s="543"/>
      <c r="L97" s="465"/>
      <c r="M97" s="487"/>
      <c r="N97" s="544"/>
    </row>
    <row r="98" spans="1:14" s="526" customFormat="1" ht="12.75" hidden="1" customHeight="1" x14ac:dyDescent="0.2">
      <c r="A98" s="487"/>
      <c r="B98" s="731"/>
      <c r="C98" s="731"/>
      <c r="D98" s="731"/>
      <c r="E98" s="731"/>
      <c r="F98" s="732"/>
      <c r="G98" s="731"/>
      <c r="H98" s="466"/>
      <c r="I98" s="543"/>
      <c r="L98" s="465"/>
      <c r="M98" s="487"/>
      <c r="N98" s="544"/>
    </row>
    <row r="99" spans="1:14" s="526" customFormat="1" ht="12.75" hidden="1" customHeight="1" x14ac:dyDescent="0.2">
      <c r="A99" s="487"/>
      <c r="B99" s="731"/>
      <c r="C99" s="731"/>
      <c r="D99" s="731"/>
      <c r="E99" s="731"/>
      <c r="F99" s="732"/>
      <c r="G99" s="731"/>
      <c r="H99" s="466"/>
      <c r="I99" s="543"/>
      <c r="L99" s="465"/>
      <c r="M99" s="487"/>
      <c r="N99" s="544"/>
    </row>
    <row r="100" spans="1:14" s="526" customFormat="1" ht="12.75" hidden="1" customHeight="1" x14ac:dyDescent="0.2">
      <c r="A100" s="487"/>
      <c r="B100" s="731"/>
      <c r="C100" s="731"/>
      <c r="D100" s="731"/>
      <c r="E100" s="731"/>
      <c r="F100" s="732"/>
      <c r="G100" s="731"/>
      <c r="H100" s="466"/>
      <c r="I100" s="543"/>
      <c r="L100" s="465"/>
      <c r="M100" s="487"/>
      <c r="N100" s="544"/>
    </row>
    <row r="101" spans="1:14" s="526" customFormat="1" ht="12.75" hidden="1" customHeight="1" x14ac:dyDescent="0.2">
      <c r="A101" s="487"/>
      <c r="B101" s="731"/>
      <c r="C101" s="731"/>
      <c r="D101" s="731"/>
      <c r="E101" s="731"/>
      <c r="F101" s="732"/>
      <c r="G101" s="731"/>
      <c r="H101" s="466"/>
      <c r="I101" s="543"/>
      <c r="L101" s="465"/>
      <c r="M101" s="487"/>
      <c r="N101" s="544"/>
    </row>
    <row r="102" spans="1:14" s="526" customFormat="1" ht="12.75" hidden="1" customHeight="1" x14ac:dyDescent="0.2">
      <c r="A102" s="487"/>
      <c r="B102" s="731"/>
      <c r="C102" s="731"/>
      <c r="D102" s="731"/>
      <c r="E102" s="731"/>
      <c r="F102" s="732"/>
      <c r="G102" s="731"/>
      <c r="H102" s="466"/>
      <c r="I102" s="543"/>
      <c r="L102" s="465"/>
      <c r="M102" s="487"/>
      <c r="N102" s="544"/>
    </row>
    <row r="103" spans="1:14" s="526" customFormat="1" ht="12.75" hidden="1" customHeight="1" x14ac:dyDescent="0.2">
      <c r="A103" s="487"/>
      <c r="B103" s="731"/>
      <c r="C103" s="731"/>
      <c r="D103" s="731"/>
      <c r="E103" s="731"/>
      <c r="F103" s="732"/>
      <c r="G103" s="731"/>
      <c r="H103" s="466"/>
      <c r="I103" s="543"/>
      <c r="L103" s="465"/>
      <c r="M103" s="487"/>
      <c r="N103" s="544"/>
    </row>
    <row r="104" spans="1:14" s="526" customFormat="1" ht="12.75" hidden="1" customHeight="1" x14ac:dyDescent="0.2">
      <c r="A104" s="487"/>
      <c r="B104" s="731"/>
      <c r="C104" s="731"/>
      <c r="D104" s="731"/>
      <c r="E104" s="731"/>
      <c r="F104" s="732"/>
      <c r="G104" s="731"/>
      <c r="H104" s="466"/>
      <c r="I104" s="543"/>
      <c r="L104" s="465"/>
      <c r="M104" s="487"/>
      <c r="N104" s="544"/>
    </row>
    <row r="105" spans="1:14" s="526" customFormat="1" ht="12.75" hidden="1" customHeight="1" x14ac:dyDescent="0.2">
      <c r="A105" s="487"/>
      <c r="B105" s="731"/>
      <c r="C105" s="731"/>
      <c r="D105" s="731"/>
      <c r="E105" s="731"/>
      <c r="F105" s="732"/>
      <c r="G105" s="731"/>
      <c r="H105" s="466"/>
      <c r="I105" s="543"/>
      <c r="L105" s="465"/>
      <c r="M105" s="487"/>
      <c r="N105" s="544"/>
    </row>
    <row r="106" spans="1:14" s="526" customFormat="1" ht="12.75" hidden="1" customHeight="1" x14ac:dyDescent="0.2">
      <c r="A106" s="487"/>
      <c r="B106" s="731"/>
      <c r="C106" s="731"/>
      <c r="D106" s="731"/>
      <c r="E106" s="731"/>
      <c r="F106" s="732"/>
      <c r="G106" s="731"/>
      <c r="H106" s="466"/>
      <c r="I106" s="543"/>
      <c r="L106" s="465"/>
      <c r="M106" s="487"/>
      <c r="N106" s="544"/>
    </row>
    <row r="107" spans="1:14" s="526" customFormat="1" ht="12.75" hidden="1" customHeight="1" x14ac:dyDescent="0.2">
      <c r="A107" s="487"/>
      <c r="B107" s="731"/>
      <c r="C107" s="731"/>
      <c r="D107" s="731"/>
      <c r="E107" s="731"/>
      <c r="F107" s="732"/>
      <c r="G107" s="731"/>
      <c r="H107" s="466"/>
      <c r="I107" s="543"/>
      <c r="L107" s="465"/>
      <c r="M107" s="487"/>
      <c r="N107" s="544"/>
    </row>
    <row r="108" spans="1:14" s="526" customFormat="1" ht="12.75" hidden="1" customHeight="1" x14ac:dyDescent="0.2">
      <c r="A108" s="487"/>
      <c r="B108" s="731"/>
      <c r="C108" s="731"/>
      <c r="D108" s="731"/>
      <c r="E108" s="731"/>
      <c r="F108" s="732"/>
      <c r="G108" s="731"/>
      <c r="H108" s="466"/>
      <c r="I108" s="543"/>
      <c r="L108" s="465"/>
      <c r="M108" s="487"/>
      <c r="N108" s="544"/>
    </row>
    <row r="109" spans="1:14" s="526" customFormat="1" ht="12.75" hidden="1" customHeight="1" x14ac:dyDescent="0.2">
      <c r="A109" s="487"/>
      <c r="B109" s="731"/>
      <c r="C109" s="731"/>
      <c r="D109" s="731"/>
      <c r="E109" s="731"/>
      <c r="F109" s="732"/>
      <c r="G109" s="731"/>
      <c r="H109" s="466"/>
      <c r="I109" s="543"/>
      <c r="L109" s="465"/>
      <c r="M109" s="487"/>
      <c r="N109" s="544"/>
    </row>
    <row r="110" spans="1:14" s="526" customFormat="1" ht="12.75" hidden="1" customHeight="1" x14ac:dyDescent="0.2">
      <c r="A110" s="487"/>
      <c r="B110" s="731"/>
      <c r="C110" s="731"/>
      <c r="D110" s="731"/>
      <c r="E110" s="731"/>
      <c r="F110" s="732"/>
      <c r="G110" s="731"/>
      <c r="H110" s="466"/>
      <c r="I110" s="543"/>
      <c r="L110" s="465"/>
      <c r="M110" s="487"/>
      <c r="N110" s="544"/>
    </row>
    <row r="111" spans="1:14" s="526" customFormat="1" ht="12.75" hidden="1" customHeight="1" x14ac:dyDescent="0.2">
      <c r="A111" s="487"/>
      <c r="B111" s="731"/>
      <c r="C111" s="731"/>
      <c r="D111" s="731"/>
      <c r="E111" s="731"/>
      <c r="F111" s="732"/>
      <c r="G111" s="731"/>
      <c r="H111" s="466"/>
      <c r="I111" s="543"/>
      <c r="L111" s="465"/>
      <c r="M111" s="487"/>
      <c r="N111" s="544"/>
    </row>
    <row r="112" spans="1:14" s="526" customFormat="1" ht="12.75" hidden="1" customHeight="1" x14ac:dyDescent="0.2">
      <c r="A112" s="487"/>
      <c r="B112" s="731"/>
      <c r="C112" s="731"/>
      <c r="D112" s="731"/>
      <c r="E112" s="731"/>
      <c r="F112" s="732"/>
      <c r="G112" s="731"/>
      <c r="H112" s="466"/>
      <c r="I112" s="543"/>
      <c r="L112" s="465"/>
      <c r="M112" s="487"/>
      <c r="N112" s="544"/>
    </row>
    <row r="113" spans="1:14" s="526" customFormat="1" ht="12.75" hidden="1" customHeight="1" x14ac:dyDescent="0.2">
      <c r="A113" s="487"/>
      <c r="B113" s="487"/>
      <c r="C113" s="487"/>
      <c r="D113" s="487"/>
      <c r="E113" s="487"/>
      <c r="F113" s="487"/>
      <c r="G113" s="487"/>
      <c r="H113" s="487"/>
      <c r="I113" s="487"/>
      <c r="M113" s="487"/>
      <c r="N113" s="465"/>
    </row>
    <row r="114" spans="1:14" s="526" customFormat="1" ht="12.75" hidden="1" customHeight="1" x14ac:dyDescent="0.2">
      <c r="A114" s="487"/>
      <c r="B114" s="487"/>
      <c r="C114" s="487"/>
      <c r="D114" s="487"/>
      <c r="E114" s="487"/>
      <c r="F114" s="487"/>
      <c r="G114" s="487"/>
      <c r="H114" s="487"/>
      <c r="I114" s="487"/>
      <c r="M114" s="487"/>
      <c r="N114" s="465"/>
    </row>
    <row r="115" spans="1:14" s="526" customFormat="1" ht="12.75" hidden="1" customHeight="1" x14ac:dyDescent="0.2">
      <c r="A115" s="487"/>
      <c r="B115" s="487"/>
      <c r="C115" s="487"/>
      <c r="D115" s="487"/>
      <c r="E115" s="487"/>
      <c r="F115" s="487"/>
      <c r="G115" s="487"/>
      <c r="H115" s="487"/>
      <c r="I115" s="487"/>
      <c r="M115" s="487"/>
      <c r="N115" s="465"/>
    </row>
    <row r="116" spans="1:14" s="526" customFormat="1" ht="12.75" hidden="1" customHeight="1" x14ac:dyDescent="0.2">
      <c r="A116" s="487"/>
      <c r="B116" s="725"/>
      <c r="C116" s="530"/>
      <c r="D116" s="487"/>
      <c r="E116" s="487"/>
      <c r="F116" s="487"/>
      <c r="G116" s="525"/>
      <c r="H116" s="525"/>
      <c r="I116" s="519"/>
      <c r="M116" s="487"/>
      <c r="N116" s="465"/>
    </row>
    <row r="117" spans="1:14" s="526" customFormat="1" ht="12.75" hidden="1" customHeight="1" x14ac:dyDescent="0.2">
      <c r="A117" s="487"/>
      <c r="B117" s="725"/>
      <c r="C117" s="530"/>
      <c r="D117" s="487"/>
      <c r="E117" s="487"/>
      <c r="F117" s="487"/>
      <c r="G117" s="525"/>
      <c r="H117" s="525"/>
      <c r="I117" s="519"/>
      <c r="M117" s="487"/>
      <c r="N117" s="465"/>
    </row>
    <row r="118" spans="1:14" s="526" customFormat="1" ht="12.75" hidden="1" customHeight="1" x14ac:dyDescent="0.2">
      <c r="A118" s="487"/>
      <c r="B118" s="725"/>
      <c r="C118" s="530"/>
      <c r="D118" s="487"/>
      <c r="E118" s="487"/>
      <c r="F118" s="487"/>
      <c r="G118" s="525"/>
      <c r="H118" s="525"/>
      <c r="I118" s="519"/>
      <c r="M118" s="487"/>
      <c r="N118" s="465"/>
    </row>
    <row r="119" spans="1:14" s="526" customFormat="1" ht="6.75" hidden="1" customHeight="1" x14ac:dyDescent="0.2">
      <c r="B119" s="725"/>
      <c r="C119" s="514"/>
      <c r="D119" s="487"/>
      <c r="E119" s="487"/>
      <c r="F119" s="487"/>
      <c r="G119" s="525"/>
      <c r="H119" s="525"/>
      <c r="I119" s="519"/>
      <c r="J119" s="519"/>
      <c r="K119" s="519"/>
      <c r="M119" s="487"/>
    </row>
    <row r="120" spans="1:14" s="526" customFormat="1" ht="12.75" hidden="1" customHeight="1" x14ac:dyDescent="0.2">
      <c r="B120" s="725" t="s">
        <v>81</v>
      </c>
      <c r="C120" s="514" t="s">
        <v>1044</v>
      </c>
      <c r="D120" s="487"/>
      <c r="E120" s="487"/>
      <c r="F120" s="487"/>
      <c r="G120" s="525"/>
      <c r="H120" s="525"/>
      <c r="I120" s="519"/>
      <c r="J120" s="523"/>
      <c r="K120" s="523"/>
      <c r="M120" s="487"/>
    </row>
    <row r="121" spans="1:14" s="526" customFormat="1" ht="12.75" hidden="1" customHeight="1" x14ac:dyDescent="0.2">
      <c r="B121" s="487" t="s">
        <v>100</v>
      </c>
      <c r="C121" s="487" t="s">
        <v>287</v>
      </c>
      <c r="D121" s="487"/>
      <c r="E121" s="487"/>
      <c r="F121" s="487"/>
      <c r="G121" s="525"/>
      <c r="H121" s="525"/>
      <c r="I121" s="519"/>
      <c r="J121" s="545">
        <v>1000</v>
      </c>
      <c r="K121" s="546"/>
      <c r="M121" s="487"/>
    </row>
    <row r="122" spans="1:14" s="526" customFormat="1" ht="12.75" hidden="1" customHeight="1" x14ac:dyDescent="0.2">
      <c r="B122" s="487" t="s">
        <v>101</v>
      </c>
      <c r="C122" s="487" t="s">
        <v>1045</v>
      </c>
      <c r="D122" s="487"/>
      <c r="E122" s="487"/>
      <c r="F122" s="487"/>
      <c r="G122" s="525"/>
      <c r="H122" s="525"/>
      <c r="I122" s="519"/>
      <c r="J122" s="545">
        <v>55512</v>
      </c>
      <c r="K122" s="546"/>
      <c r="M122" s="487"/>
    </row>
    <row r="123" spans="1:14" s="526" customFormat="1" ht="12.75" hidden="1" customHeight="1" x14ac:dyDescent="0.2">
      <c r="B123" s="487" t="s">
        <v>102</v>
      </c>
      <c r="C123" s="487" t="s">
        <v>1046</v>
      </c>
      <c r="D123" s="487"/>
      <c r="E123" s="487"/>
      <c r="F123" s="487"/>
      <c r="G123" s="525"/>
      <c r="H123" s="525"/>
      <c r="I123" s="519"/>
      <c r="J123" s="545">
        <v>22121</v>
      </c>
      <c r="K123" s="546"/>
      <c r="M123" s="487"/>
    </row>
    <row r="124" spans="1:14" s="526" customFormat="1" ht="12.75" hidden="1" customHeight="1" x14ac:dyDescent="0.2">
      <c r="B124" s="487" t="s">
        <v>103</v>
      </c>
      <c r="C124" s="487" t="s">
        <v>931</v>
      </c>
      <c r="D124" s="487"/>
      <c r="E124" s="487"/>
      <c r="F124" s="487"/>
      <c r="G124" s="525"/>
      <c r="H124" s="525"/>
      <c r="I124" s="519"/>
      <c r="J124" s="545">
        <v>3232</v>
      </c>
      <c r="K124" s="546"/>
      <c r="M124" s="487"/>
    </row>
    <row r="125" spans="1:14" s="526" customFormat="1" ht="12.75" hidden="1" customHeight="1" x14ac:dyDescent="0.2">
      <c r="B125" s="487" t="s">
        <v>104</v>
      </c>
      <c r="C125" s="487" t="s">
        <v>902</v>
      </c>
      <c r="D125" s="487"/>
      <c r="E125" s="487"/>
      <c r="F125" s="487"/>
      <c r="G125" s="525"/>
      <c r="H125" s="525"/>
      <c r="I125" s="519"/>
      <c r="J125" s="545">
        <v>32324</v>
      </c>
      <c r="K125" s="546"/>
      <c r="M125" s="487"/>
    </row>
    <row r="126" spans="1:14" s="526" customFormat="1" ht="12.75" hidden="1" customHeight="1" x14ac:dyDescent="0.2">
      <c r="B126" s="487" t="s">
        <v>105</v>
      </c>
      <c r="C126" s="487" t="s">
        <v>939</v>
      </c>
      <c r="D126" s="487"/>
      <c r="E126" s="487"/>
      <c r="F126" s="487"/>
      <c r="G126" s="525"/>
      <c r="H126" s="525"/>
      <c r="I126" s="519"/>
      <c r="J126" s="545">
        <v>666</v>
      </c>
      <c r="K126" s="546"/>
      <c r="M126" s="487"/>
    </row>
    <row r="127" spans="1:14" s="526" customFormat="1" ht="12.75" hidden="1" customHeight="1" x14ac:dyDescent="0.2">
      <c r="B127" s="487" t="s">
        <v>106</v>
      </c>
      <c r="C127" s="547" t="s">
        <v>1047</v>
      </c>
      <c r="D127" s="487"/>
      <c r="E127" s="487"/>
      <c r="F127" s="487"/>
      <c r="G127" s="525"/>
      <c r="H127" s="525"/>
      <c r="I127" s="519"/>
      <c r="J127" s="545">
        <v>33221</v>
      </c>
      <c r="K127" s="546"/>
      <c r="M127" s="487"/>
    </row>
    <row r="128" spans="1:14" s="526" customFormat="1" ht="12.75" hidden="1" customHeight="1" x14ac:dyDescent="0.2">
      <c r="B128" s="487" t="s">
        <v>1048</v>
      </c>
      <c r="C128" s="487" t="s">
        <v>1049</v>
      </c>
      <c r="D128" s="487"/>
      <c r="E128" s="487"/>
      <c r="F128" s="487"/>
      <c r="G128" s="525"/>
      <c r="H128" s="525"/>
      <c r="I128" s="519"/>
      <c r="J128" s="545">
        <v>32321</v>
      </c>
      <c r="K128" s="546"/>
      <c r="M128" s="487"/>
    </row>
    <row r="129" spans="1:256" s="526" customFormat="1" ht="12.75" hidden="1" customHeight="1" x14ac:dyDescent="0.2">
      <c r="B129" s="487" t="s">
        <v>1050</v>
      </c>
      <c r="C129" s="487" t="s">
        <v>1051</v>
      </c>
      <c r="D129" s="487"/>
      <c r="E129" s="487"/>
      <c r="F129" s="487"/>
      <c r="G129" s="525"/>
      <c r="H129" s="525"/>
      <c r="I129" s="519"/>
      <c r="J129" s="545">
        <v>2222</v>
      </c>
      <c r="K129" s="546"/>
      <c r="M129" s="487"/>
    </row>
    <row r="130" spans="1:256" s="526" customFormat="1" ht="12.75" hidden="1" customHeight="1" x14ac:dyDescent="0.2">
      <c r="B130" s="487" t="s">
        <v>1052</v>
      </c>
      <c r="C130" s="487" t="s">
        <v>1053</v>
      </c>
      <c r="D130" s="487"/>
      <c r="E130" s="487"/>
      <c r="F130" s="487"/>
      <c r="G130" s="525"/>
      <c r="H130" s="525"/>
      <c r="I130" s="519"/>
      <c r="J130" s="545">
        <v>23232</v>
      </c>
      <c r="K130" s="546"/>
      <c r="M130" s="487"/>
    </row>
    <row r="131" spans="1:256" s="526" customFormat="1" ht="12.75" hidden="1" customHeight="1" x14ac:dyDescent="0.2">
      <c r="B131" s="487" t="s">
        <v>1054</v>
      </c>
      <c r="C131" s="487" t="s">
        <v>1055</v>
      </c>
      <c r="D131" s="487"/>
      <c r="E131" s="487"/>
      <c r="F131" s="487"/>
      <c r="G131" s="525"/>
      <c r="H131" s="525"/>
      <c r="I131" s="519"/>
      <c r="J131" s="522" t="e">
        <v>#REF!</v>
      </c>
      <c r="K131" s="548"/>
      <c r="M131" s="487"/>
    </row>
    <row r="132" spans="1:256" s="526" customFormat="1" ht="12.75" hidden="1" customHeight="1" x14ac:dyDescent="0.2">
      <c r="B132" s="487" t="s">
        <v>1056</v>
      </c>
      <c r="C132" s="487" t="s">
        <v>1057</v>
      </c>
      <c r="D132" s="487"/>
      <c r="E132" s="487"/>
      <c r="F132" s="487"/>
      <c r="G132" s="525"/>
      <c r="H132" s="525"/>
      <c r="I132" s="519"/>
      <c r="J132" s="522">
        <f>SUM(J133:J136)</f>
        <v>218609</v>
      </c>
      <c r="K132" s="548"/>
      <c r="M132" s="487"/>
    </row>
    <row r="133" spans="1:256" s="526" customFormat="1" ht="12.75" hidden="1" customHeight="1" x14ac:dyDescent="0.2">
      <c r="B133" s="487" t="s">
        <v>1058</v>
      </c>
      <c r="C133" s="520" t="s">
        <v>1059</v>
      </c>
      <c r="D133" s="487"/>
      <c r="E133" s="487"/>
      <c r="F133" s="487"/>
      <c r="G133" s="525"/>
      <c r="H133" s="525"/>
      <c r="I133" s="519"/>
      <c r="J133" s="545">
        <v>1223</v>
      </c>
      <c r="K133" s="546"/>
      <c r="M133" s="487"/>
    </row>
    <row r="134" spans="1:256" s="526" customFormat="1" ht="12.75" hidden="1" customHeight="1" x14ac:dyDescent="0.2">
      <c r="B134" s="487" t="s">
        <v>1060</v>
      </c>
      <c r="C134" s="520" t="s">
        <v>1061</v>
      </c>
      <c r="D134" s="487"/>
      <c r="E134" s="487"/>
      <c r="F134" s="487"/>
      <c r="G134" s="525"/>
      <c r="H134" s="525"/>
      <c r="I134" s="519"/>
      <c r="J134" s="545">
        <v>2131</v>
      </c>
      <c r="K134" s="546"/>
      <c r="M134" s="487"/>
    </row>
    <row r="135" spans="1:256" s="526" customFormat="1" ht="12.75" hidden="1" customHeight="1" x14ac:dyDescent="0.2">
      <c r="B135" s="487" t="s">
        <v>1062</v>
      </c>
      <c r="C135" s="520" t="s">
        <v>1063</v>
      </c>
      <c r="D135" s="487"/>
      <c r="E135" s="487"/>
      <c r="F135" s="487"/>
      <c r="G135" s="525"/>
      <c r="H135" s="525"/>
      <c r="I135" s="519"/>
      <c r="J135" s="545">
        <v>2132</v>
      </c>
      <c r="K135" s="546"/>
      <c r="M135" s="487"/>
    </row>
    <row r="136" spans="1:256" s="526" customFormat="1" ht="12.75" hidden="1" customHeight="1" x14ac:dyDescent="0.2">
      <c r="B136" s="487" t="s">
        <v>1064</v>
      </c>
      <c r="C136" s="520" t="s">
        <v>1065</v>
      </c>
      <c r="D136" s="487"/>
      <c r="E136" s="487"/>
      <c r="F136" s="487"/>
      <c r="G136" s="525"/>
      <c r="H136" s="525"/>
      <c r="I136" s="519"/>
      <c r="J136" s="545">
        <v>213123</v>
      </c>
      <c r="K136" s="546"/>
      <c r="M136" s="487"/>
    </row>
    <row r="137" spans="1:256" s="526" customFormat="1" ht="12.75" hidden="1" customHeight="1" x14ac:dyDescent="0.2">
      <c r="B137" s="487" t="s">
        <v>1066</v>
      </c>
      <c r="C137" s="487" t="s">
        <v>392</v>
      </c>
      <c r="D137" s="487"/>
      <c r="E137" s="487"/>
      <c r="F137" s="487"/>
      <c r="G137" s="525"/>
      <c r="H137" s="525"/>
      <c r="I137" s="519"/>
      <c r="J137" s="545">
        <v>213</v>
      </c>
      <c r="K137" s="546"/>
      <c r="M137" s="487"/>
    </row>
    <row r="138" spans="1:256" s="526" customFormat="1" ht="12.75" hidden="1" customHeight="1" x14ac:dyDescent="0.2">
      <c r="B138" s="487" t="s">
        <v>1067</v>
      </c>
      <c r="C138" s="487" t="s">
        <v>568</v>
      </c>
      <c r="D138" s="487"/>
      <c r="E138" s="487"/>
      <c r="F138" s="487"/>
      <c r="G138" s="525"/>
      <c r="H138" s="525"/>
      <c r="I138" s="519"/>
      <c r="J138" s="522" t="str">
        <f>IF(AND(ISNUMBER(J121),ISNUMBER(J122),ISNUMBER(J123),ISNUMBER(J124),ISNUMBER(J125),ISNUMBER(J126),ISNUMBER(J127),ISNUMBER(J128),ISNUMBER(J129),ISNUMBER(J130),ISNUMBER(J131),ISNUMBER(J132),ISNUMBER(J137)),SUM(J121:J132,J137),"")</f>
        <v/>
      </c>
      <c r="K138" s="548"/>
      <c r="M138" s="487"/>
    </row>
    <row r="139" spans="1:256" s="526" customFormat="1" ht="6.75" hidden="1" customHeight="1" x14ac:dyDescent="0.2">
      <c r="B139" s="487"/>
      <c r="C139" s="517"/>
      <c r="D139" s="487"/>
      <c r="E139" s="487"/>
      <c r="F139" s="487"/>
      <c r="G139" s="525"/>
      <c r="H139" s="525"/>
      <c r="I139" s="525"/>
      <c r="J139" s="525"/>
      <c r="K139" s="525"/>
      <c r="L139" s="525"/>
      <c r="M139" s="487"/>
      <c r="N139" s="525"/>
      <c r="O139" s="525"/>
      <c r="P139" s="525"/>
      <c r="Q139" s="525"/>
      <c r="R139" s="525"/>
      <c r="S139" s="525"/>
      <c r="T139" s="525"/>
      <c r="U139" s="525"/>
      <c r="V139" s="525"/>
      <c r="W139" s="525"/>
      <c r="X139" s="525"/>
      <c r="Y139" s="525"/>
      <c r="Z139" s="525"/>
      <c r="AA139" s="525"/>
      <c r="AB139" s="525"/>
      <c r="AC139" s="525"/>
      <c r="AD139" s="525"/>
      <c r="AE139" s="525"/>
      <c r="AF139" s="525"/>
      <c r="AG139" s="525"/>
      <c r="AH139" s="525"/>
      <c r="AI139" s="525"/>
      <c r="AJ139" s="525"/>
      <c r="AK139" s="525"/>
      <c r="AL139" s="525"/>
      <c r="AM139" s="525"/>
      <c r="AN139" s="525"/>
      <c r="AO139" s="525"/>
      <c r="AP139" s="525"/>
      <c r="AQ139" s="525"/>
      <c r="AR139" s="525"/>
      <c r="AS139" s="525"/>
      <c r="AT139" s="525"/>
      <c r="AU139" s="525"/>
      <c r="AV139" s="525"/>
      <c r="AW139" s="525"/>
      <c r="AX139" s="525"/>
      <c r="AY139" s="525"/>
      <c r="AZ139" s="525"/>
      <c r="BA139" s="525"/>
      <c r="BB139" s="525"/>
      <c r="BC139" s="525"/>
      <c r="BD139" s="525"/>
      <c r="BE139" s="525"/>
      <c r="BF139" s="525"/>
      <c r="BG139" s="525"/>
      <c r="BH139" s="525"/>
      <c r="BI139" s="525"/>
      <c r="BJ139" s="525"/>
      <c r="BK139" s="525"/>
      <c r="BL139" s="525"/>
      <c r="BM139" s="525"/>
      <c r="BN139" s="525"/>
      <c r="BO139" s="525"/>
      <c r="BP139" s="525"/>
      <c r="BQ139" s="525"/>
      <c r="BR139" s="525"/>
      <c r="BS139" s="525"/>
      <c r="BT139" s="525"/>
      <c r="BU139" s="525"/>
      <c r="BV139" s="525"/>
      <c r="BW139" s="525"/>
      <c r="BX139" s="525"/>
      <c r="BY139" s="525"/>
      <c r="BZ139" s="525"/>
      <c r="CA139" s="525"/>
      <c r="CB139" s="525"/>
      <c r="CC139" s="525"/>
      <c r="CD139" s="525"/>
      <c r="CE139" s="525"/>
      <c r="CF139" s="525"/>
      <c r="CG139" s="525"/>
      <c r="CH139" s="525"/>
      <c r="CI139" s="525"/>
      <c r="CJ139" s="525"/>
      <c r="CK139" s="525"/>
      <c r="CL139" s="525"/>
      <c r="CM139" s="525"/>
      <c r="CN139" s="525"/>
      <c r="CO139" s="525"/>
      <c r="CP139" s="525"/>
      <c r="CQ139" s="525"/>
      <c r="CR139" s="525"/>
      <c r="CS139" s="525"/>
      <c r="CT139" s="525"/>
      <c r="CU139" s="525"/>
      <c r="CV139" s="525"/>
      <c r="CW139" s="525"/>
      <c r="CX139" s="525"/>
      <c r="CY139" s="525"/>
      <c r="CZ139" s="525"/>
      <c r="DA139" s="525"/>
      <c r="DB139" s="525"/>
      <c r="DC139" s="525"/>
      <c r="DD139" s="525"/>
      <c r="DE139" s="525"/>
      <c r="DF139" s="525"/>
      <c r="DG139" s="525"/>
      <c r="DH139" s="525"/>
      <c r="DI139" s="525"/>
      <c r="DJ139" s="525"/>
      <c r="DK139" s="525"/>
      <c r="DL139" s="525"/>
      <c r="DM139" s="525"/>
      <c r="DN139" s="525"/>
      <c r="DO139" s="525"/>
      <c r="DP139" s="525"/>
      <c r="DQ139" s="525"/>
      <c r="DR139" s="525"/>
      <c r="DS139" s="525"/>
      <c r="DT139" s="525"/>
      <c r="DU139" s="525"/>
      <c r="DV139" s="525"/>
      <c r="DW139" s="525"/>
      <c r="DX139" s="525"/>
      <c r="DY139" s="525"/>
      <c r="DZ139" s="525"/>
      <c r="EA139" s="525"/>
      <c r="EB139" s="525"/>
      <c r="EC139" s="525"/>
      <c r="ED139" s="525"/>
      <c r="EE139" s="525"/>
      <c r="EF139" s="525"/>
      <c r="EG139" s="525"/>
      <c r="EH139" s="525"/>
      <c r="EI139" s="525"/>
      <c r="EJ139" s="525"/>
      <c r="EK139" s="525"/>
      <c r="EL139" s="525"/>
      <c r="EM139" s="525"/>
      <c r="EN139" s="525"/>
      <c r="EO139" s="525"/>
      <c r="EP139" s="525"/>
      <c r="EQ139" s="525"/>
      <c r="ER139" s="525"/>
      <c r="ES139" s="525"/>
      <c r="ET139" s="525"/>
      <c r="EU139" s="525"/>
      <c r="EV139" s="525"/>
      <c r="EW139" s="525"/>
      <c r="EX139" s="525"/>
      <c r="EY139" s="525"/>
      <c r="EZ139" s="525"/>
      <c r="FA139" s="525"/>
      <c r="FB139" s="525"/>
      <c r="FC139" s="525"/>
      <c r="FD139" s="525"/>
      <c r="FE139" s="525"/>
      <c r="FF139" s="525"/>
      <c r="FG139" s="525"/>
      <c r="FH139" s="525"/>
      <c r="FI139" s="525"/>
      <c r="FJ139" s="525"/>
      <c r="FK139" s="525"/>
      <c r="FL139" s="525"/>
      <c r="FM139" s="525"/>
      <c r="FN139" s="525"/>
      <c r="FO139" s="525"/>
      <c r="FP139" s="525"/>
      <c r="FQ139" s="525"/>
      <c r="FR139" s="525"/>
      <c r="FS139" s="525"/>
      <c r="FT139" s="525"/>
      <c r="FU139" s="525"/>
      <c r="FV139" s="525"/>
      <c r="FW139" s="525"/>
      <c r="FX139" s="525"/>
      <c r="FY139" s="525"/>
      <c r="FZ139" s="525"/>
      <c r="GA139" s="525"/>
      <c r="GB139" s="525"/>
      <c r="GC139" s="525"/>
      <c r="GD139" s="525"/>
      <c r="GE139" s="525"/>
      <c r="GF139" s="525"/>
      <c r="GG139" s="525"/>
      <c r="GH139" s="525"/>
      <c r="GI139" s="525"/>
      <c r="GJ139" s="525"/>
      <c r="GK139" s="525"/>
      <c r="GL139" s="525"/>
      <c r="GM139" s="525"/>
      <c r="GN139" s="525"/>
      <c r="GO139" s="525"/>
      <c r="GP139" s="525"/>
      <c r="GQ139" s="525"/>
      <c r="GR139" s="525"/>
      <c r="GS139" s="525"/>
      <c r="GT139" s="525"/>
      <c r="GU139" s="525"/>
      <c r="GV139" s="525"/>
      <c r="GW139" s="525"/>
      <c r="GX139" s="525"/>
      <c r="GY139" s="525"/>
      <c r="GZ139" s="525"/>
      <c r="HA139" s="525"/>
      <c r="HB139" s="525"/>
      <c r="HC139" s="525"/>
      <c r="HD139" s="525"/>
      <c r="HE139" s="525"/>
      <c r="HF139" s="525"/>
      <c r="HG139" s="525"/>
      <c r="HH139" s="525"/>
      <c r="HI139" s="525"/>
      <c r="HJ139" s="525"/>
      <c r="HK139" s="525"/>
      <c r="HL139" s="525"/>
      <c r="HM139" s="525"/>
      <c r="HN139" s="525"/>
      <c r="HO139" s="525"/>
      <c r="HP139" s="525"/>
      <c r="HQ139" s="525"/>
      <c r="HR139" s="525"/>
      <c r="HS139" s="525"/>
      <c r="HT139" s="525"/>
      <c r="HU139" s="525"/>
      <c r="HV139" s="525"/>
      <c r="HW139" s="525"/>
      <c r="HX139" s="525"/>
      <c r="HY139" s="525"/>
      <c r="HZ139" s="525"/>
      <c r="IA139" s="525"/>
      <c r="IB139" s="525"/>
      <c r="IC139" s="525"/>
      <c r="ID139" s="525"/>
      <c r="IE139" s="525"/>
      <c r="IF139" s="525"/>
      <c r="IG139" s="525"/>
      <c r="IH139" s="525"/>
      <c r="II139" s="525"/>
      <c r="IJ139" s="525"/>
      <c r="IK139" s="525"/>
      <c r="IL139" s="525"/>
      <c r="IM139" s="525"/>
      <c r="IN139" s="525"/>
      <c r="IO139" s="525"/>
      <c r="IP139" s="525"/>
      <c r="IQ139" s="525"/>
      <c r="IR139" s="525"/>
      <c r="IS139" s="525"/>
      <c r="IT139" s="525"/>
      <c r="IU139" s="525"/>
      <c r="IV139" s="525"/>
    </row>
    <row r="140" spans="1:256" s="526" customFormat="1" ht="12.75" customHeight="1" x14ac:dyDescent="0.2">
      <c r="A140" s="539"/>
      <c r="B140" s="774"/>
      <c r="C140" s="549"/>
      <c r="D140" s="537"/>
      <c r="E140" s="537"/>
      <c r="F140" s="537"/>
      <c r="G140" s="540"/>
      <c r="H140" s="540"/>
      <c r="I140" s="540"/>
      <c r="J140" s="540"/>
      <c r="K140" s="540"/>
      <c r="L140" s="540"/>
      <c r="M140" s="540"/>
      <c r="N140" s="540"/>
      <c r="O140" s="550"/>
      <c r="P140" s="525"/>
      <c r="Q140" s="525"/>
      <c r="R140" s="525"/>
      <c r="S140" s="525"/>
      <c r="T140" s="525"/>
      <c r="U140" s="525"/>
      <c r="V140" s="525"/>
      <c r="W140" s="525"/>
      <c r="X140" s="525"/>
      <c r="Y140" s="525"/>
      <c r="Z140" s="525"/>
      <c r="AA140" s="525"/>
      <c r="AB140" s="525"/>
      <c r="AC140" s="525"/>
      <c r="AD140" s="525"/>
      <c r="AE140" s="525"/>
      <c r="AF140" s="525"/>
      <c r="AG140" s="525"/>
      <c r="AH140" s="525"/>
      <c r="AI140" s="525"/>
      <c r="AJ140" s="525"/>
      <c r="AK140" s="525"/>
      <c r="AL140" s="525"/>
      <c r="AM140" s="525"/>
      <c r="AN140" s="525"/>
      <c r="AO140" s="525"/>
      <c r="AP140" s="525"/>
      <c r="AQ140" s="525"/>
      <c r="AR140" s="525"/>
      <c r="AS140" s="525"/>
      <c r="AT140" s="525"/>
      <c r="AU140" s="525"/>
      <c r="AV140" s="525"/>
      <c r="AW140" s="525"/>
      <c r="AX140" s="525"/>
      <c r="AY140" s="525"/>
      <c r="AZ140" s="525"/>
      <c r="BA140" s="525"/>
      <c r="BB140" s="525"/>
      <c r="BC140" s="525"/>
      <c r="BD140" s="525"/>
      <c r="BE140" s="525"/>
      <c r="BF140" s="525"/>
      <c r="BG140" s="525"/>
      <c r="BH140" s="525"/>
      <c r="BI140" s="525"/>
      <c r="BJ140" s="525"/>
      <c r="BK140" s="525"/>
      <c r="BL140" s="525"/>
      <c r="BM140" s="525"/>
      <c r="BN140" s="525"/>
      <c r="BO140" s="525"/>
      <c r="BP140" s="525"/>
      <c r="BQ140" s="525"/>
      <c r="BR140" s="525"/>
      <c r="BS140" s="525"/>
      <c r="BT140" s="525"/>
      <c r="BU140" s="525"/>
      <c r="BV140" s="525"/>
      <c r="BW140" s="525"/>
      <c r="BX140" s="525"/>
      <c r="BY140" s="525"/>
      <c r="BZ140" s="525"/>
      <c r="CA140" s="525"/>
      <c r="CB140" s="525"/>
      <c r="CC140" s="525"/>
      <c r="CD140" s="525"/>
      <c r="CE140" s="525"/>
      <c r="CF140" s="525"/>
      <c r="CG140" s="525"/>
      <c r="CH140" s="525"/>
      <c r="CI140" s="525"/>
      <c r="CJ140" s="525"/>
      <c r="CK140" s="525"/>
      <c r="CL140" s="525"/>
      <c r="CM140" s="525"/>
      <c r="CN140" s="525"/>
      <c r="CO140" s="525"/>
      <c r="CP140" s="525"/>
      <c r="CQ140" s="525"/>
      <c r="CR140" s="525"/>
      <c r="CS140" s="525"/>
      <c r="CT140" s="525"/>
      <c r="CU140" s="525"/>
      <c r="CV140" s="525"/>
      <c r="CW140" s="525"/>
      <c r="CX140" s="525"/>
      <c r="CY140" s="525"/>
      <c r="CZ140" s="525"/>
      <c r="DA140" s="525"/>
      <c r="DB140" s="525"/>
      <c r="DC140" s="525"/>
      <c r="DD140" s="525"/>
      <c r="DE140" s="525"/>
      <c r="DF140" s="525"/>
      <c r="DG140" s="525"/>
      <c r="DH140" s="525"/>
      <c r="DI140" s="525"/>
      <c r="DJ140" s="525"/>
      <c r="DK140" s="525"/>
      <c r="DL140" s="525"/>
      <c r="DM140" s="525"/>
      <c r="DN140" s="525"/>
      <c r="DO140" s="525"/>
      <c r="DP140" s="525"/>
      <c r="DQ140" s="525"/>
      <c r="DR140" s="525"/>
      <c r="DS140" s="525"/>
      <c r="DT140" s="525"/>
      <c r="DU140" s="525"/>
      <c r="DV140" s="525"/>
      <c r="DW140" s="525"/>
      <c r="DX140" s="525"/>
      <c r="DY140" s="525"/>
      <c r="DZ140" s="525"/>
      <c r="EA140" s="525"/>
      <c r="EB140" s="525"/>
      <c r="EC140" s="525"/>
      <c r="ED140" s="525"/>
      <c r="EE140" s="525"/>
      <c r="EF140" s="525"/>
      <c r="EG140" s="525"/>
      <c r="EH140" s="525"/>
      <c r="EI140" s="525"/>
      <c r="EJ140" s="525"/>
      <c r="EK140" s="525"/>
      <c r="EL140" s="525"/>
      <c r="EM140" s="525"/>
      <c r="EN140" s="525"/>
      <c r="EO140" s="525"/>
      <c r="EP140" s="525"/>
      <c r="EQ140" s="525"/>
      <c r="ER140" s="525"/>
      <c r="ES140" s="525"/>
      <c r="ET140" s="525"/>
      <c r="EU140" s="525"/>
      <c r="EV140" s="525"/>
      <c r="EW140" s="525"/>
      <c r="EX140" s="525"/>
      <c r="EY140" s="525"/>
      <c r="EZ140" s="525"/>
      <c r="FA140" s="525"/>
      <c r="FB140" s="525"/>
      <c r="FC140" s="525"/>
      <c r="FD140" s="525"/>
      <c r="FE140" s="525"/>
      <c r="FF140" s="525"/>
      <c r="FG140" s="525"/>
      <c r="FH140" s="525"/>
      <c r="FI140" s="525"/>
      <c r="FJ140" s="525"/>
      <c r="FK140" s="525"/>
      <c r="FL140" s="525"/>
      <c r="FM140" s="525"/>
      <c r="FN140" s="525"/>
      <c r="FO140" s="525"/>
      <c r="FP140" s="525"/>
      <c r="FQ140" s="525"/>
      <c r="FR140" s="525"/>
      <c r="FS140" s="525"/>
      <c r="FT140" s="525"/>
      <c r="FU140" s="525"/>
      <c r="FV140" s="525"/>
      <c r="FW140" s="525"/>
      <c r="FX140" s="525"/>
      <c r="FY140" s="525"/>
      <c r="FZ140" s="525"/>
      <c r="GA140" s="525"/>
      <c r="GB140" s="525"/>
      <c r="GC140" s="525"/>
      <c r="GD140" s="525"/>
      <c r="GE140" s="525"/>
      <c r="GF140" s="525"/>
      <c r="GG140" s="525"/>
      <c r="GH140" s="525"/>
      <c r="GI140" s="525"/>
      <c r="GJ140" s="525"/>
      <c r="GK140" s="525"/>
      <c r="GL140" s="525"/>
      <c r="GM140" s="525"/>
      <c r="GN140" s="525"/>
      <c r="GO140" s="525"/>
      <c r="GP140" s="525"/>
      <c r="GQ140" s="525"/>
      <c r="GR140" s="525"/>
      <c r="GS140" s="525"/>
      <c r="GT140" s="525"/>
      <c r="GU140" s="525"/>
      <c r="GV140" s="525"/>
      <c r="GW140" s="525"/>
      <c r="GX140" s="525"/>
      <c r="GY140" s="525"/>
      <c r="GZ140" s="525"/>
      <c r="HA140" s="525"/>
      <c r="HB140" s="525"/>
      <c r="HC140" s="525"/>
      <c r="HD140" s="525"/>
      <c r="HE140" s="525"/>
      <c r="HF140" s="525"/>
      <c r="HG140" s="525"/>
      <c r="HH140" s="525"/>
      <c r="HI140" s="525"/>
      <c r="HJ140" s="525"/>
      <c r="HK140" s="525"/>
      <c r="HL140" s="525"/>
      <c r="HM140" s="525"/>
      <c r="HN140" s="525"/>
      <c r="HO140" s="525"/>
      <c r="HP140" s="525"/>
      <c r="HQ140" s="525"/>
      <c r="HR140" s="525"/>
      <c r="HS140" s="525"/>
      <c r="HT140" s="525"/>
      <c r="HU140" s="525"/>
      <c r="HV140" s="525"/>
      <c r="HW140" s="525"/>
      <c r="HX140" s="525"/>
      <c r="HY140" s="525"/>
      <c r="HZ140" s="525"/>
      <c r="IA140" s="525"/>
      <c r="IB140" s="525"/>
      <c r="IC140" s="525"/>
      <c r="ID140" s="525"/>
      <c r="IE140" s="525"/>
      <c r="IF140" s="525"/>
      <c r="IG140" s="525"/>
      <c r="IH140" s="525"/>
      <c r="II140" s="525"/>
      <c r="IJ140" s="525"/>
      <c r="IK140" s="525"/>
      <c r="IL140" s="525"/>
      <c r="IM140" s="525"/>
      <c r="IN140" s="525"/>
      <c r="IO140" s="525"/>
      <c r="IP140" s="525"/>
      <c r="IQ140" s="525"/>
      <c r="IR140" s="525"/>
      <c r="IS140" s="525"/>
      <c r="IT140" s="525"/>
      <c r="IU140" s="525"/>
      <c r="IV140" s="525"/>
    </row>
    <row r="141" spans="1:256" s="526" customFormat="1" ht="12.75" customHeight="1" x14ac:dyDescent="0.2">
      <c r="B141" s="514" t="s">
        <v>1068</v>
      </c>
      <c r="C141" s="517"/>
      <c r="D141" s="487"/>
      <c r="E141" s="487"/>
      <c r="F141" s="487"/>
      <c r="G141" s="525"/>
      <c r="H141" s="525"/>
      <c r="I141" s="525"/>
      <c r="J141" s="525"/>
      <c r="K141" s="525"/>
      <c r="L141" s="525"/>
      <c r="M141" s="525"/>
      <c r="N141" s="525"/>
      <c r="O141" s="525"/>
      <c r="P141" s="525"/>
      <c r="Q141" s="525"/>
      <c r="R141" s="525"/>
      <c r="S141" s="525"/>
      <c r="T141" s="525"/>
      <c r="U141" s="525"/>
      <c r="V141" s="525"/>
      <c r="W141" s="525"/>
      <c r="X141" s="525"/>
      <c r="Y141" s="525"/>
      <c r="Z141" s="525"/>
      <c r="AA141" s="525"/>
      <c r="AB141" s="525"/>
      <c r="AC141" s="525"/>
      <c r="AD141" s="525"/>
      <c r="AE141" s="525"/>
      <c r="AF141" s="525"/>
      <c r="AG141" s="525"/>
      <c r="AH141" s="525"/>
      <c r="AI141" s="525"/>
      <c r="AJ141" s="525"/>
      <c r="AK141" s="525"/>
      <c r="AL141" s="525"/>
      <c r="AM141" s="525"/>
      <c r="AN141" s="525"/>
      <c r="AO141" s="525"/>
      <c r="AP141" s="525"/>
      <c r="AQ141" s="525"/>
      <c r="AR141" s="525"/>
      <c r="AS141" s="525"/>
      <c r="AT141" s="525"/>
      <c r="AU141" s="525"/>
      <c r="AV141" s="525"/>
      <c r="AW141" s="525"/>
      <c r="AX141" s="525"/>
      <c r="AY141" s="525"/>
      <c r="AZ141" s="525"/>
      <c r="BA141" s="525"/>
      <c r="BB141" s="525"/>
      <c r="BC141" s="525"/>
      <c r="BD141" s="525"/>
      <c r="BE141" s="525"/>
      <c r="BF141" s="525"/>
      <c r="BG141" s="525"/>
      <c r="BH141" s="525"/>
      <c r="BI141" s="525"/>
      <c r="BJ141" s="525"/>
      <c r="BK141" s="525"/>
      <c r="BL141" s="525"/>
      <c r="BM141" s="525"/>
      <c r="BN141" s="525"/>
      <c r="BO141" s="525"/>
      <c r="BP141" s="525"/>
      <c r="BQ141" s="525"/>
      <c r="BR141" s="525"/>
      <c r="BS141" s="525"/>
      <c r="BT141" s="525"/>
      <c r="BU141" s="525"/>
      <c r="BV141" s="525"/>
      <c r="BW141" s="525"/>
      <c r="BX141" s="525"/>
      <c r="BY141" s="525"/>
      <c r="BZ141" s="525"/>
      <c r="CA141" s="525"/>
      <c r="CB141" s="525"/>
      <c r="CC141" s="525"/>
      <c r="CD141" s="525"/>
      <c r="CE141" s="525"/>
      <c r="CF141" s="525"/>
      <c r="CG141" s="525"/>
      <c r="CH141" s="525"/>
      <c r="CI141" s="525"/>
      <c r="CJ141" s="525"/>
      <c r="CK141" s="525"/>
      <c r="CL141" s="525"/>
      <c r="CM141" s="525"/>
      <c r="CN141" s="525"/>
      <c r="CO141" s="525"/>
      <c r="CP141" s="525"/>
      <c r="CQ141" s="525"/>
      <c r="CR141" s="525"/>
      <c r="CS141" s="525"/>
      <c r="CT141" s="525"/>
      <c r="CU141" s="525"/>
      <c r="CV141" s="525"/>
      <c r="CW141" s="525"/>
      <c r="CX141" s="525"/>
      <c r="CY141" s="525"/>
      <c r="CZ141" s="525"/>
      <c r="DA141" s="525"/>
      <c r="DB141" s="525"/>
      <c r="DC141" s="525"/>
      <c r="DD141" s="525"/>
      <c r="DE141" s="525"/>
      <c r="DF141" s="525"/>
      <c r="DG141" s="525"/>
      <c r="DH141" s="525"/>
      <c r="DI141" s="525"/>
      <c r="DJ141" s="525"/>
      <c r="DK141" s="525"/>
      <c r="DL141" s="525"/>
      <c r="DM141" s="525"/>
      <c r="DN141" s="525"/>
      <c r="DO141" s="525"/>
      <c r="DP141" s="525"/>
      <c r="DQ141" s="525"/>
      <c r="DR141" s="525"/>
      <c r="DS141" s="525"/>
      <c r="DT141" s="525"/>
      <c r="DU141" s="525"/>
      <c r="DV141" s="525"/>
      <c r="DW141" s="525"/>
      <c r="DX141" s="525"/>
      <c r="DY141" s="525"/>
      <c r="DZ141" s="525"/>
      <c r="EA141" s="525"/>
      <c r="EB141" s="525"/>
      <c r="EC141" s="525"/>
      <c r="ED141" s="525"/>
      <c r="EE141" s="525"/>
      <c r="EF141" s="525"/>
      <c r="EG141" s="525"/>
      <c r="EH141" s="525"/>
      <c r="EI141" s="525"/>
      <c r="EJ141" s="525"/>
      <c r="EK141" s="525"/>
      <c r="EL141" s="525"/>
      <c r="EM141" s="525"/>
      <c r="EN141" s="525"/>
      <c r="EO141" s="525"/>
      <c r="EP141" s="525"/>
      <c r="EQ141" s="525"/>
      <c r="ER141" s="525"/>
      <c r="ES141" s="525"/>
      <c r="ET141" s="525"/>
      <c r="EU141" s="525"/>
      <c r="EV141" s="525"/>
      <c r="EW141" s="525"/>
      <c r="EX141" s="525"/>
      <c r="EY141" s="525"/>
      <c r="EZ141" s="525"/>
      <c r="FA141" s="525"/>
      <c r="FB141" s="525"/>
      <c r="FC141" s="525"/>
      <c r="FD141" s="525"/>
      <c r="FE141" s="525"/>
      <c r="FF141" s="525"/>
      <c r="FG141" s="525"/>
      <c r="FH141" s="525"/>
      <c r="FI141" s="525"/>
      <c r="FJ141" s="525"/>
      <c r="FK141" s="525"/>
      <c r="FL141" s="525"/>
      <c r="FM141" s="525"/>
      <c r="FN141" s="525"/>
      <c r="FO141" s="525"/>
      <c r="FP141" s="525"/>
      <c r="FQ141" s="525"/>
      <c r="FR141" s="525"/>
      <c r="FS141" s="525"/>
      <c r="FT141" s="525"/>
      <c r="FU141" s="525"/>
      <c r="FV141" s="525"/>
      <c r="FW141" s="525"/>
      <c r="FX141" s="525"/>
      <c r="FY141" s="525"/>
      <c r="FZ141" s="525"/>
      <c r="GA141" s="525"/>
      <c r="GB141" s="525"/>
      <c r="GC141" s="525"/>
      <c r="GD141" s="525"/>
      <c r="GE141" s="525"/>
      <c r="GF141" s="525"/>
      <c r="GG141" s="525"/>
      <c r="GH141" s="525"/>
      <c r="GI141" s="525"/>
      <c r="GJ141" s="525"/>
      <c r="GK141" s="525"/>
      <c r="GL141" s="525"/>
      <c r="GM141" s="525"/>
      <c r="GN141" s="525"/>
      <c r="GO141" s="525"/>
      <c r="GP141" s="525"/>
      <c r="GQ141" s="525"/>
      <c r="GR141" s="525"/>
      <c r="GS141" s="525"/>
      <c r="GT141" s="525"/>
      <c r="GU141" s="525"/>
      <c r="GV141" s="525"/>
      <c r="GW141" s="525"/>
      <c r="GX141" s="525"/>
      <c r="GY141" s="525"/>
      <c r="GZ141" s="525"/>
      <c r="HA141" s="525"/>
      <c r="HB141" s="525"/>
      <c r="HC141" s="525"/>
      <c r="HD141" s="525"/>
      <c r="HE141" s="525"/>
      <c r="HF141" s="525"/>
      <c r="HG141" s="525"/>
      <c r="HH141" s="525"/>
      <c r="HI141" s="525"/>
      <c r="HJ141" s="525"/>
      <c r="HK141" s="525"/>
      <c r="HL141" s="525"/>
      <c r="HM141" s="525"/>
      <c r="HN141" s="525"/>
      <c r="HO141" s="525"/>
      <c r="HP141" s="525"/>
      <c r="HQ141" s="525"/>
      <c r="HR141" s="525"/>
      <c r="HS141" s="525"/>
      <c r="HT141" s="525"/>
      <c r="HU141" s="525"/>
      <c r="HV141" s="525"/>
      <c r="HW141" s="525"/>
      <c r="HX141" s="525"/>
      <c r="HY141" s="525"/>
      <c r="HZ141" s="525"/>
      <c r="IA141" s="525"/>
      <c r="IB141" s="525"/>
      <c r="IC141" s="525"/>
      <c r="ID141" s="525"/>
      <c r="IE141" s="525"/>
      <c r="IF141" s="525"/>
      <c r="IG141" s="525"/>
      <c r="IH141" s="525"/>
      <c r="II141" s="525"/>
      <c r="IJ141" s="525"/>
      <c r="IK141" s="525"/>
      <c r="IL141" s="525"/>
      <c r="IM141" s="525"/>
      <c r="IN141" s="525"/>
      <c r="IO141" s="525"/>
      <c r="IP141" s="525"/>
      <c r="IQ141" s="525"/>
      <c r="IR141" s="525"/>
      <c r="IS141" s="525"/>
      <c r="IT141" s="525"/>
      <c r="IU141" s="525"/>
      <c r="IV141" s="525"/>
    </row>
    <row r="142" spans="1:256" s="526" customFormat="1" ht="12.75" customHeight="1" x14ac:dyDescent="0.2">
      <c r="A142" s="487"/>
      <c r="B142" s="487" t="s">
        <v>1122</v>
      </c>
      <c r="C142" s="517"/>
      <c r="D142" s="487"/>
      <c r="E142" s="487"/>
      <c r="F142" s="487"/>
      <c r="G142" s="525"/>
      <c r="H142" s="525"/>
      <c r="I142" s="525"/>
      <c r="L142" s="525"/>
      <c r="M142" s="525"/>
      <c r="N142" s="1029" t="str">
        <f>IF(J66=0,IF(N78=0,"","Check again"),IF((J66/N78)&gt;=0.045,"Yes","Check again"))</f>
        <v/>
      </c>
      <c r="O142" s="525"/>
      <c r="P142" s="525"/>
      <c r="Q142" s="525"/>
      <c r="R142" s="525"/>
      <c r="S142" s="525"/>
      <c r="T142" s="525"/>
      <c r="U142" s="525"/>
      <c r="V142" s="525"/>
      <c r="W142" s="525"/>
      <c r="X142" s="525"/>
      <c r="Y142" s="525"/>
      <c r="Z142" s="525"/>
      <c r="AA142" s="525"/>
      <c r="AB142" s="525"/>
      <c r="AC142" s="525"/>
      <c r="AD142" s="525"/>
      <c r="AE142" s="525"/>
      <c r="AF142" s="525"/>
      <c r="AG142" s="525"/>
      <c r="AH142" s="525"/>
      <c r="AI142" s="525"/>
      <c r="AJ142" s="525"/>
      <c r="AK142" s="525"/>
      <c r="AL142" s="525"/>
      <c r="AM142" s="525"/>
      <c r="AN142" s="525"/>
      <c r="AO142" s="525"/>
      <c r="AP142" s="525"/>
      <c r="AQ142" s="525"/>
      <c r="AR142" s="525"/>
      <c r="AS142" s="525"/>
      <c r="AT142" s="525"/>
      <c r="AU142" s="525"/>
      <c r="AV142" s="525"/>
      <c r="AW142" s="525"/>
      <c r="AX142" s="525"/>
      <c r="AY142" s="525"/>
      <c r="AZ142" s="525"/>
      <c r="BA142" s="525"/>
      <c r="BB142" s="525"/>
      <c r="BC142" s="525"/>
      <c r="BD142" s="525"/>
      <c r="BE142" s="525"/>
      <c r="BF142" s="525"/>
      <c r="BG142" s="525"/>
      <c r="BH142" s="525"/>
      <c r="BI142" s="525"/>
      <c r="BJ142" s="525"/>
      <c r="BK142" s="525"/>
      <c r="BL142" s="525"/>
      <c r="BM142" s="525"/>
      <c r="BN142" s="525"/>
      <c r="BO142" s="525"/>
      <c r="BP142" s="525"/>
      <c r="BQ142" s="525"/>
      <c r="BR142" s="525"/>
      <c r="BS142" s="525"/>
      <c r="BT142" s="525"/>
      <c r="BU142" s="525"/>
      <c r="BV142" s="525"/>
      <c r="BW142" s="525"/>
      <c r="BX142" s="525"/>
      <c r="BY142" s="525"/>
      <c r="BZ142" s="525"/>
      <c r="CA142" s="525"/>
      <c r="CB142" s="525"/>
      <c r="CC142" s="525"/>
      <c r="CD142" s="525"/>
      <c r="CE142" s="525"/>
      <c r="CF142" s="525"/>
      <c r="CG142" s="525"/>
      <c r="CH142" s="525"/>
      <c r="CI142" s="525"/>
      <c r="CJ142" s="525"/>
      <c r="CK142" s="525"/>
      <c r="CL142" s="525"/>
      <c r="CM142" s="525"/>
      <c r="CN142" s="525"/>
      <c r="CO142" s="525"/>
      <c r="CP142" s="525"/>
      <c r="CQ142" s="525"/>
      <c r="CR142" s="525"/>
      <c r="CS142" s="525"/>
      <c r="CT142" s="525"/>
      <c r="CU142" s="525"/>
      <c r="CV142" s="525"/>
      <c r="CW142" s="525"/>
      <c r="CX142" s="525"/>
      <c r="CY142" s="525"/>
      <c r="CZ142" s="525"/>
      <c r="DA142" s="525"/>
      <c r="DB142" s="525"/>
      <c r="DC142" s="525"/>
      <c r="DD142" s="525"/>
      <c r="DE142" s="525"/>
      <c r="DF142" s="525"/>
      <c r="DG142" s="525"/>
      <c r="DH142" s="525"/>
      <c r="DI142" s="525"/>
      <c r="DJ142" s="525"/>
      <c r="DK142" s="525"/>
      <c r="DL142" s="525"/>
      <c r="DM142" s="525"/>
      <c r="DN142" s="525"/>
      <c r="DO142" s="525"/>
      <c r="DP142" s="525"/>
      <c r="DQ142" s="525"/>
      <c r="DR142" s="525"/>
      <c r="DS142" s="525"/>
      <c r="DT142" s="525"/>
      <c r="DU142" s="525"/>
      <c r="DV142" s="525"/>
      <c r="DW142" s="525"/>
      <c r="DX142" s="525"/>
      <c r="DY142" s="525"/>
      <c r="DZ142" s="525"/>
      <c r="EA142" s="525"/>
      <c r="EB142" s="525"/>
      <c r="EC142" s="525"/>
      <c r="ED142" s="525"/>
      <c r="EE142" s="525"/>
      <c r="EF142" s="525"/>
      <c r="EG142" s="525"/>
      <c r="EH142" s="525"/>
      <c r="EI142" s="525"/>
      <c r="EJ142" s="525"/>
      <c r="EK142" s="525"/>
      <c r="EL142" s="525"/>
      <c r="EM142" s="525"/>
      <c r="EN142" s="525"/>
      <c r="EO142" s="525"/>
      <c r="EP142" s="525"/>
      <c r="EQ142" s="525"/>
      <c r="ER142" s="525"/>
      <c r="ES142" s="525"/>
      <c r="ET142" s="525"/>
      <c r="EU142" s="525"/>
      <c r="EV142" s="525"/>
      <c r="EW142" s="525"/>
      <c r="EX142" s="525"/>
      <c r="EY142" s="525"/>
      <c r="EZ142" s="525"/>
      <c r="FA142" s="525"/>
      <c r="FB142" s="525"/>
      <c r="FC142" s="525"/>
      <c r="FD142" s="525"/>
      <c r="FE142" s="525"/>
      <c r="FF142" s="525"/>
      <c r="FG142" s="525"/>
      <c r="FH142" s="525"/>
      <c r="FI142" s="525"/>
      <c r="FJ142" s="525"/>
      <c r="FK142" s="525"/>
      <c r="FL142" s="525"/>
      <c r="FM142" s="525"/>
      <c r="FN142" s="525"/>
      <c r="FO142" s="525"/>
      <c r="FP142" s="525"/>
      <c r="FQ142" s="525"/>
      <c r="FR142" s="525"/>
      <c r="FS142" s="525"/>
      <c r="FT142" s="525"/>
      <c r="FU142" s="525"/>
      <c r="FV142" s="525"/>
      <c r="FW142" s="525"/>
      <c r="FX142" s="525"/>
      <c r="FY142" s="525"/>
      <c r="FZ142" s="525"/>
      <c r="GA142" s="525"/>
      <c r="GB142" s="525"/>
      <c r="GC142" s="525"/>
      <c r="GD142" s="525"/>
      <c r="GE142" s="525"/>
      <c r="GF142" s="525"/>
      <c r="GG142" s="525"/>
      <c r="GH142" s="525"/>
      <c r="GI142" s="525"/>
      <c r="GJ142" s="525"/>
      <c r="GK142" s="525"/>
      <c r="GL142" s="525"/>
      <c r="GM142" s="525"/>
      <c r="GN142" s="525"/>
      <c r="GO142" s="525"/>
      <c r="GP142" s="525"/>
      <c r="GQ142" s="525"/>
      <c r="GR142" s="525"/>
      <c r="GS142" s="525"/>
      <c r="GT142" s="525"/>
      <c r="GU142" s="525"/>
      <c r="GV142" s="525"/>
      <c r="GW142" s="525"/>
      <c r="GX142" s="525"/>
      <c r="GY142" s="525"/>
      <c r="GZ142" s="525"/>
      <c r="HA142" s="525"/>
      <c r="HB142" s="525"/>
      <c r="HC142" s="525"/>
      <c r="HD142" s="525"/>
      <c r="HE142" s="525"/>
      <c r="HF142" s="525"/>
      <c r="HG142" s="525"/>
      <c r="HH142" s="525"/>
      <c r="HI142" s="525"/>
      <c r="HJ142" s="525"/>
      <c r="HK142" s="525"/>
      <c r="HL142" s="525"/>
      <c r="HM142" s="525"/>
      <c r="HN142" s="525"/>
      <c r="HO142" s="525"/>
      <c r="HP142" s="525"/>
      <c r="HQ142" s="525"/>
      <c r="HR142" s="525"/>
      <c r="HS142" s="525"/>
      <c r="HT142" s="525"/>
      <c r="HU142" s="525"/>
      <c r="HV142" s="525"/>
      <c r="HW142" s="525"/>
      <c r="HX142" s="525"/>
      <c r="HY142" s="525"/>
      <c r="HZ142" s="525"/>
      <c r="IA142" s="525"/>
      <c r="IB142" s="525"/>
      <c r="IC142" s="525"/>
      <c r="ID142" s="525"/>
      <c r="IE142" s="525"/>
      <c r="IF142" s="525"/>
      <c r="IG142" s="525"/>
      <c r="IH142" s="525"/>
      <c r="II142" s="525"/>
      <c r="IJ142" s="525"/>
      <c r="IK142" s="525"/>
      <c r="IL142" s="525"/>
      <c r="IM142" s="525"/>
      <c r="IN142" s="525"/>
      <c r="IO142" s="525"/>
      <c r="IP142" s="525"/>
      <c r="IQ142" s="525"/>
      <c r="IR142" s="525"/>
      <c r="IS142" s="525"/>
      <c r="IT142" s="525"/>
      <c r="IU142" s="525"/>
      <c r="IV142" s="525"/>
    </row>
    <row r="143" spans="1:256" s="526" customFormat="1" ht="12.75" customHeight="1" x14ac:dyDescent="0.2">
      <c r="A143" s="487"/>
      <c r="B143" s="487" t="s">
        <v>1123</v>
      </c>
      <c r="C143" s="517"/>
      <c r="D143" s="487"/>
      <c r="E143" s="487"/>
      <c r="F143" s="487"/>
      <c r="G143" s="525"/>
      <c r="H143" s="525"/>
      <c r="I143" s="525"/>
      <c r="L143" s="525"/>
      <c r="M143" s="525"/>
      <c r="N143" s="1029" t="str">
        <f>IF(L68=0,IF(N78=0,"","Check again"),IF((L68/N78)&gt;=0.06,"Yes","Check again"))</f>
        <v/>
      </c>
      <c r="O143" s="525"/>
      <c r="P143" s="525"/>
      <c r="Q143" s="525"/>
      <c r="R143" s="525"/>
      <c r="S143" s="525"/>
      <c r="T143" s="525"/>
      <c r="U143" s="525"/>
      <c r="V143" s="525"/>
      <c r="W143" s="525"/>
      <c r="X143" s="525"/>
      <c r="Y143" s="525"/>
      <c r="Z143" s="525"/>
      <c r="AA143" s="525"/>
      <c r="AB143" s="525"/>
      <c r="AC143" s="525"/>
      <c r="AD143" s="525"/>
      <c r="AE143" s="525"/>
      <c r="AF143" s="525"/>
      <c r="AG143" s="525"/>
      <c r="AH143" s="525"/>
      <c r="AI143" s="525"/>
      <c r="AJ143" s="525"/>
      <c r="AK143" s="525"/>
      <c r="AL143" s="525"/>
      <c r="AM143" s="525"/>
      <c r="AN143" s="525"/>
      <c r="AO143" s="525"/>
      <c r="AP143" s="525"/>
      <c r="AQ143" s="525"/>
      <c r="AR143" s="525"/>
      <c r="AS143" s="525"/>
      <c r="AT143" s="525"/>
      <c r="AU143" s="525"/>
      <c r="AV143" s="525"/>
      <c r="AW143" s="525"/>
      <c r="AX143" s="525"/>
      <c r="AY143" s="525"/>
      <c r="AZ143" s="525"/>
      <c r="BA143" s="525"/>
      <c r="BB143" s="525"/>
      <c r="BC143" s="525"/>
      <c r="BD143" s="525"/>
      <c r="BE143" s="525"/>
      <c r="BF143" s="525"/>
      <c r="BG143" s="525"/>
      <c r="BH143" s="525"/>
      <c r="BI143" s="525"/>
      <c r="BJ143" s="525"/>
      <c r="BK143" s="525"/>
      <c r="BL143" s="525"/>
      <c r="BM143" s="525"/>
      <c r="BN143" s="525"/>
      <c r="BO143" s="525"/>
      <c r="BP143" s="525"/>
      <c r="BQ143" s="525"/>
      <c r="BR143" s="525"/>
      <c r="BS143" s="525"/>
      <c r="BT143" s="525"/>
      <c r="BU143" s="525"/>
      <c r="BV143" s="525"/>
      <c r="BW143" s="525"/>
      <c r="BX143" s="525"/>
      <c r="BY143" s="525"/>
      <c r="BZ143" s="525"/>
      <c r="CA143" s="525"/>
      <c r="CB143" s="525"/>
      <c r="CC143" s="525"/>
      <c r="CD143" s="525"/>
      <c r="CE143" s="525"/>
      <c r="CF143" s="525"/>
      <c r="CG143" s="525"/>
      <c r="CH143" s="525"/>
      <c r="CI143" s="525"/>
      <c r="CJ143" s="525"/>
      <c r="CK143" s="525"/>
      <c r="CL143" s="525"/>
      <c r="CM143" s="525"/>
      <c r="CN143" s="525"/>
      <c r="CO143" s="525"/>
      <c r="CP143" s="525"/>
      <c r="CQ143" s="525"/>
      <c r="CR143" s="525"/>
      <c r="CS143" s="525"/>
      <c r="CT143" s="525"/>
      <c r="CU143" s="525"/>
      <c r="CV143" s="525"/>
      <c r="CW143" s="525"/>
      <c r="CX143" s="525"/>
      <c r="CY143" s="525"/>
      <c r="CZ143" s="525"/>
      <c r="DA143" s="525"/>
      <c r="DB143" s="525"/>
      <c r="DC143" s="525"/>
      <c r="DD143" s="525"/>
      <c r="DE143" s="525"/>
      <c r="DF143" s="525"/>
      <c r="DG143" s="525"/>
      <c r="DH143" s="525"/>
      <c r="DI143" s="525"/>
      <c r="DJ143" s="525"/>
      <c r="DK143" s="525"/>
      <c r="DL143" s="525"/>
      <c r="DM143" s="525"/>
      <c r="DN143" s="525"/>
      <c r="DO143" s="525"/>
      <c r="DP143" s="525"/>
      <c r="DQ143" s="525"/>
      <c r="DR143" s="525"/>
      <c r="DS143" s="525"/>
      <c r="DT143" s="525"/>
      <c r="DU143" s="525"/>
      <c r="DV143" s="525"/>
      <c r="DW143" s="525"/>
      <c r="DX143" s="525"/>
      <c r="DY143" s="525"/>
      <c r="DZ143" s="525"/>
      <c r="EA143" s="525"/>
      <c r="EB143" s="525"/>
      <c r="EC143" s="525"/>
      <c r="ED143" s="525"/>
      <c r="EE143" s="525"/>
      <c r="EF143" s="525"/>
      <c r="EG143" s="525"/>
      <c r="EH143" s="525"/>
      <c r="EI143" s="525"/>
      <c r="EJ143" s="525"/>
      <c r="EK143" s="525"/>
      <c r="EL143" s="525"/>
      <c r="EM143" s="525"/>
      <c r="EN143" s="525"/>
      <c r="EO143" s="525"/>
      <c r="EP143" s="525"/>
      <c r="EQ143" s="525"/>
      <c r="ER143" s="525"/>
      <c r="ES143" s="525"/>
      <c r="ET143" s="525"/>
      <c r="EU143" s="525"/>
      <c r="EV143" s="525"/>
      <c r="EW143" s="525"/>
      <c r="EX143" s="525"/>
      <c r="EY143" s="525"/>
      <c r="EZ143" s="525"/>
      <c r="FA143" s="525"/>
      <c r="FB143" s="525"/>
      <c r="FC143" s="525"/>
      <c r="FD143" s="525"/>
      <c r="FE143" s="525"/>
      <c r="FF143" s="525"/>
      <c r="FG143" s="525"/>
      <c r="FH143" s="525"/>
      <c r="FI143" s="525"/>
      <c r="FJ143" s="525"/>
      <c r="FK143" s="525"/>
      <c r="FL143" s="525"/>
      <c r="FM143" s="525"/>
      <c r="FN143" s="525"/>
      <c r="FO143" s="525"/>
      <c r="FP143" s="525"/>
      <c r="FQ143" s="525"/>
      <c r="FR143" s="525"/>
      <c r="FS143" s="525"/>
      <c r="FT143" s="525"/>
      <c r="FU143" s="525"/>
      <c r="FV143" s="525"/>
      <c r="FW143" s="525"/>
      <c r="FX143" s="525"/>
      <c r="FY143" s="525"/>
      <c r="FZ143" s="525"/>
      <c r="GA143" s="525"/>
      <c r="GB143" s="525"/>
      <c r="GC143" s="525"/>
      <c r="GD143" s="525"/>
      <c r="GE143" s="525"/>
      <c r="GF143" s="525"/>
      <c r="GG143" s="525"/>
      <c r="GH143" s="525"/>
      <c r="GI143" s="525"/>
      <c r="GJ143" s="525"/>
      <c r="GK143" s="525"/>
      <c r="GL143" s="525"/>
      <c r="GM143" s="525"/>
      <c r="GN143" s="525"/>
      <c r="GO143" s="525"/>
      <c r="GP143" s="525"/>
      <c r="GQ143" s="525"/>
      <c r="GR143" s="525"/>
      <c r="GS143" s="525"/>
      <c r="GT143" s="525"/>
      <c r="GU143" s="525"/>
      <c r="GV143" s="525"/>
      <c r="GW143" s="525"/>
      <c r="GX143" s="525"/>
      <c r="GY143" s="525"/>
      <c r="GZ143" s="525"/>
      <c r="HA143" s="525"/>
      <c r="HB143" s="525"/>
      <c r="HC143" s="525"/>
      <c r="HD143" s="525"/>
      <c r="HE143" s="525"/>
      <c r="HF143" s="525"/>
      <c r="HG143" s="525"/>
      <c r="HH143" s="525"/>
      <c r="HI143" s="525"/>
      <c r="HJ143" s="525"/>
      <c r="HK143" s="525"/>
      <c r="HL143" s="525"/>
      <c r="HM143" s="525"/>
      <c r="HN143" s="525"/>
      <c r="HO143" s="525"/>
      <c r="HP143" s="525"/>
      <c r="HQ143" s="525"/>
      <c r="HR143" s="525"/>
      <c r="HS143" s="525"/>
      <c r="HT143" s="525"/>
      <c r="HU143" s="525"/>
      <c r="HV143" s="525"/>
      <c r="HW143" s="525"/>
      <c r="HX143" s="525"/>
      <c r="HY143" s="525"/>
      <c r="HZ143" s="525"/>
      <c r="IA143" s="525"/>
      <c r="IB143" s="525"/>
      <c r="IC143" s="525"/>
      <c r="ID143" s="525"/>
      <c r="IE143" s="525"/>
      <c r="IF143" s="525"/>
      <c r="IG143" s="525"/>
      <c r="IH143" s="525"/>
      <c r="II143" s="525"/>
      <c r="IJ143" s="525"/>
      <c r="IK143" s="525"/>
      <c r="IL143" s="525"/>
      <c r="IM143" s="525"/>
      <c r="IN143" s="525"/>
      <c r="IO143" s="525"/>
      <c r="IP143" s="525"/>
      <c r="IQ143" s="525"/>
      <c r="IR143" s="525"/>
      <c r="IS143" s="525"/>
      <c r="IT143" s="525"/>
      <c r="IU143" s="525"/>
      <c r="IV143" s="525"/>
    </row>
    <row r="144" spans="1:256" s="526" customFormat="1" ht="12.75" customHeight="1" x14ac:dyDescent="0.2">
      <c r="A144" s="487"/>
      <c r="B144" s="487" t="s">
        <v>1124</v>
      </c>
      <c r="C144" s="517"/>
      <c r="D144" s="487"/>
      <c r="E144" s="487"/>
      <c r="F144" s="487"/>
      <c r="G144" s="525"/>
      <c r="H144" s="525"/>
      <c r="I144" s="525"/>
      <c r="L144" s="525"/>
      <c r="M144" s="525"/>
      <c r="N144" s="1029" t="str">
        <f>IF(N69=0,IF(N78=0,"","Check again"),IF((N69/N78)&gt;=0.08,"Yes","Check again"))</f>
        <v/>
      </c>
      <c r="O144" s="525"/>
      <c r="P144" s="525"/>
      <c r="Q144" s="525"/>
      <c r="R144" s="525"/>
      <c r="S144" s="525"/>
      <c r="T144" s="525"/>
      <c r="U144" s="525"/>
      <c r="V144" s="525"/>
      <c r="W144" s="525"/>
      <c r="X144" s="525"/>
      <c r="Y144" s="525"/>
      <c r="Z144" s="525"/>
      <c r="AA144" s="525"/>
      <c r="AB144" s="525"/>
      <c r="AC144" s="525"/>
      <c r="AD144" s="525"/>
      <c r="AE144" s="525"/>
      <c r="AF144" s="525"/>
      <c r="AG144" s="525"/>
      <c r="AH144" s="525"/>
      <c r="AI144" s="525"/>
      <c r="AJ144" s="525"/>
      <c r="AK144" s="525"/>
      <c r="AL144" s="525"/>
      <c r="AM144" s="525"/>
      <c r="AN144" s="525"/>
      <c r="AO144" s="525"/>
      <c r="AP144" s="525"/>
      <c r="AQ144" s="525"/>
      <c r="AR144" s="525"/>
      <c r="AS144" s="525"/>
      <c r="AT144" s="525"/>
      <c r="AU144" s="525"/>
      <c r="AV144" s="525"/>
      <c r="AW144" s="525"/>
      <c r="AX144" s="525"/>
      <c r="AY144" s="525"/>
      <c r="AZ144" s="525"/>
      <c r="BA144" s="525"/>
      <c r="BB144" s="525"/>
      <c r="BC144" s="525"/>
      <c r="BD144" s="525"/>
      <c r="BE144" s="525"/>
      <c r="BF144" s="525"/>
      <c r="BG144" s="525"/>
      <c r="BH144" s="525"/>
      <c r="BI144" s="525"/>
      <c r="BJ144" s="525"/>
      <c r="BK144" s="525"/>
      <c r="BL144" s="525"/>
      <c r="BM144" s="525"/>
      <c r="BN144" s="525"/>
      <c r="BO144" s="525"/>
      <c r="BP144" s="525"/>
      <c r="BQ144" s="525"/>
      <c r="BR144" s="525"/>
      <c r="BS144" s="525"/>
      <c r="BT144" s="525"/>
      <c r="BU144" s="525"/>
      <c r="BV144" s="525"/>
      <c r="BW144" s="525"/>
      <c r="BX144" s="525"/>
      <c r="BY144" s="525"/>
      <c r="BZ144" s="525"/>
      <c r="CA144" s="525"/>
      <c r="CB144" s="525"/>
      <c r="CC144" s="525"/>
      <c r="CD144" s="525"/>
      <c r="CE144" s="525"/>
      <c r="CF144" s="525"/>
      <c r="CG144" s="525"/>
      <c r="CH144" s="525"/>
      <c r="CI144" s="525"/>
      <c r="CJ144" s="525"/>
      <c r="CK144" s="525"/>
      <c r="CL144" s="525"/>
      <c r="CM144" s="525"/>
      <c r="CN144" s="525"/>
      <c r="CO144" s="525"/>
      <c r="CP144" s="525"/>
      <c r="CQ144" s="525"/>
      <c r="CR144" s="525"/>
      <c r="CS144" s="525"/>
      <c r="CT144" s="525"/>
      <c r="CU144" s="525"/>
      <c r="CV144" s="525"/>
      <c r="CW144" s="525"/>
      <c r="CX144" s="525"/>
      <c r="CY144" s="525"/>
      <c r="CZ144" s="525"/>
      <c r="DA144" s="525"/>
      <c r="DB144" s="525"/>
      <c r="DC144" s="525"/>
      <c r="DD144" s="525"/>
      <c r="DE144" s="525"/>
      <c r="DF144" s="525"/>
      <c r="DG144" s="525"/>
      <c r="DH144" s="525"/>
      <c r="DI144" s="525"/>
      <c r="DJ144" s="525"/>
      <c r="DK144" s="525"/>
      <c r="DL144" s="525"/>
      <c r="DM144" s="525"/>
      <c r="DN144" s="525"/>
      <c r="DO144" s="525"/>
      <c r="DP144" s="525"/>
      <c r="DQ144" s="525"/>
      <c r="DR144" s="525"/>
      <c r="DS144" s="525"/>
      <c r="DT144" s="525"/>
      <c r="DU144" s="525"/>
      <c r="DV144" s="525"/>
      <c r="DW144" s="525"/>
      <c r="DX144" s="525"/>
      <c r="DY144" s="525"/>
      <c r="DZ144" s="525"/>
      <c r="EA144" s="525"/>
      <c r="EB144" s="525"/>
      <c r="EC144" s="525"/>
      <c r="ED144" s="525"/>
      <c r="EE144" s="525"/>
      <c r="EF144" s="525"/>
      <c r="EG144" s="525"/>
      <c r="EH144" s="525"/>
      <c r="EI144" s="525"/>
      <c r="EJ144" s="525"/>
      <c r="EK144" s="525"/>
      <c r="EL144" s="525"/>
      <c r="EM144" s="525"/>
      <c r="EN144" s="525"/>
      <c r="EO144" s="525"/>
      <c r="EP144" s="525"/>
      <c r="EQ144" s="525"/>
      <c r="ER144" s="525"/>
      <c r="ES144" s="525"/>
      <c r="ET144" s="525"/>
      <c r="EU144" s="525"/>
      <c r="EV144" s="525"/>
      <c r="EW144" s="525"/>
      <c r="EX144" s="525"/>
      <c r="EY144" s="525"/>
      <c r="EZ144" s="525"/>
      <c r="FA144" s="525"/>
      <c r="FB144" s="525"/>
      <c r="FC144" s="525"/>
      <c r="FD144" s="525"/>
      <c r="FE144" s="525"/>
      <c r="FF144" s="525"/>
      <c r="FG144" s="525"/>
      <c r="FH144" s="525"/>
      <c r="FI144" s="525"/>
      <c r="FJ144" s="525"/>
      <c r="FK144" s="525"/>
      <c r="FL144" s="525"/>
      <c r="FM144" s="525"/>
      <c r="FN144" s="525"/>
      <c r="FO144" s="525"/>
      <c r="FP144" s="525"/>
      <c r="FQ144" s="525"/>
      <c r="FR144" s="525"/>
      <c r="FS144" s="525"/>
      <c r="FT144" s="525"/>
      <c r="FU144" s="525"/>
      <c r="FV144" s="525"/>
      <c r="FW144" s="525"/>
      <c r="FX144" s="525"/>
      <c r="FY144" s="525"/>
      <c r="FZ144" s="525"/>
      <c r="GA144" s="525"/>
      <c r="GB144" s="525"/>
      <c r="GC144" s="525"/>
      <c r="GD144" s="525"/>
      <c r="GE144" s="525"/>
      <c r="GF144" s="525"/>
      <c r="GG144" s="525"/>
      <c r="GH144" s="525"/>
      <c r="GI144" s="525"/>
      <c r="GJ144" s="525"/>
      <c r="GK144" s="525"/>
      <c r="GL144" s="525"/>
      <c r="GM144" s="525"/>
      <c r="GN144" s="525"/>
      <c r="GO144" s="525"/>
      <c r="GP144" s="525"/>
      <c r="GQ144" s="525"/>
      <c r="GR144" s="525"/>
      <c r="GS144" s="525"/>
      <c r="GT144" s="525"/>
      <c r="GU144" s="525"/>
      <c r="GV144" s="525"/>
      <c r="GW144" s="525"/>
      <c r="GX144" s="525"/>
      <c r="GY144" s="525"/>
      <c r="GZ144" s="525"/>
      <c r="HA144" s="525"/>
      <c r="HB144" s="525"/>
      <c r="HC144" s="525"/>
      <c r="HD144" s="525"/>
      <c r="HE144" s="525"/>
      <c r="HF144" s="525"/>
      <c r="HG144" s="525"/>
      <c r="HH144" s="525"/>
      <c r="HI144" s="525"/>
      <c r="HJ144" s="525"/>
      <c r="HK144" s="525"/>
      <c r="HL144" s="525"/>
      <c r="HM144" s="525"/>
      <c r="HN144" s="525"/>
      <c r="HO144" s="525"/>
      <c r="HP144" s="525"/>
      <c r="HQ144" s="525"/>
      <c r="HR144" s="525"/>
      <c r="HS144" s="525"/>
      <c r="HT144" s="525"/>
      <c r="HU144" s="525"/>
      <c r="HV144" s="525"/>
      <c r="HW144" s="525"/>
      <c r="HX144" s="525"/>
      <c r="HY144" s="525"/>
      <c r="HZ144" s="525"/>
      <c r="IA144" s="525"/>
      <c r="IB144" s="525"/>
      <c r="IC144" s="525"/>
      <c r="ID144" s="525"/>
      <c r="IE144" s="525"/>
      <c r="IF144" s="525"/>
      <c r="IG144" s="525"/>
      <c r="IH144" s="525"/>
      <c r="II144" s="525"/>
      <c r="IJ144" s="525"/>
      <c r="IK144" s="525"/>
      <c r="IL144" s="525"/>
      <c r="IM144" s="525"/>
      <c r="IN144" s="525"/>
      <c r="IO144" s="525"/>
      <c r="IP144" s="525"/>
      <c r="IQ144" s="525"/>
      <c r="IR144" s="525"/>
      <c r="IS144" s="525"/>
      <c r="IT144" s="525"/>
      <c r="IU144" s="525"/>
      <c r="IV144" s="525"/>
    </row>
    <row r="145" spans="2:256" s="526" customFormat="1" ht="3" customHeight="1" x14ac:dyDescent="0.2">
      <c r="B145" s="487"/>
      <c r="C145" s="517"/>
      <c r="D145" s="487"/>
      <c r="E145" s="487"/>
      <c r="F145" s="487"/>
      <c r="G145" s="525"/>
      <c r="H145" s="525"/>
      <c r="I145" s="525"/>
      <c r="J145" s="525"/>
      <c r="K145" s="525"/>
      <c r="L145" s="525"/>
      <c r="M145" s="525"/>
      <c r="N145" s="525"/>
      <c r="O145" s="525"/>
      <c r="P145" s="525"/>
      <c r="Q145" s="525"/>
      <c r="R145" s="525"/>
      <c r="S145" s="525"/>
      <c r="T145" s="525"/>
      <c r="U145" s="525"/>
      <c r="V145" s="525"/>
      <c r="W145" s="525"/>
      <c r="X145" s="525"/>
      <c r="Y145" s="525"/>
      <c r="Z145" s="525"/>
      <c r="AA145" s="525"/>
      <c r="AB145" s="525"/>
      <c r="AC145" s="525"/>
      <c r="AD145" s="525"/>
      <c r="AE145" s="525"/>
      <c r="AF145" s="525"/>
      <c r="AG145" s="525"/>
      <c r="AH145" s="525"/>
      <c r="AI145" s="525"/>
      <c r="AJ145" s="525"/>
      <c r="AK145" s="525"/>
      <c r="AL145" s="525"/>
      <c r="AM145" s="525"/>
      <c r="AN145" s="525"/>
      <c r="AO145" s="525"/>
      <c r="AP145" s="525"/>
      <c r="AQ145" s="525"/>
      <c r="AR145" s="525"/>
      <c r="AS145" s="525"/>
      <c r="AT145" s="525"/>
      <c r="AU145" s="525"/>
      <c r="AV145" s="525"/>
      <c r="AW145" s="525"/>
      <c r="AX145" s="525"/>
      <c r="AY145" s="525"/>
      <c r="AZ145" s="525"/>
      <c r="BA145" s="525"/>
      <c r="BB145" s="525"/>
      <c r="BC145" s="525"/>
      <c r="BD145" s="525"/>
      <c r="BE145" s="525"/>
      <c r="BF145" s="525"/>
      <c r="BG145" s="525"/>
      <c r="BH145" s="525"/>
      <c r="BI145" s="525"/>
      <c r="BJ145" s="525"/>
      <c r="BK145" s="525"/>
      <c r="BL145" s="525"/>
      <c r="BM145" s="525"/>
      <c r="BN145" s="525"/>
      <c r="BO145" s="525"/>
      <c r="BP145" s="525"/>
      <c r="BQ145" s="525"/>
      <c r="BR145" s="525"/>
      <c r="BS145" s="525"/>
      <c r="BT145" s="525"/>
      <c r="BU145" s="525"/>
      <c r="BV145" s="525"/>
      <c r="BW145" s="525"/>
      <c r="BX145" s="525"/>
      <c r="BY145" s="525"/>
      <c r="BZ145" s="525"/>
      <c r="CA145" s="525"/>
      <c r="CB145" s="525"/>
      <c r="CC145" s="525"/>
      <c r="CD145" s="525"/>
      <c r="CE145" s="525"/>
      <c r="CF145" s="525"/>
      <c r="CG145" s="525"/>
      <c r="CH145" s="525"/>
      <c r="CI145" s="525"/>
      <c r="CJ145" s="525"/>
      <c r="CK145" s="525"/>
      <c r="CL145" s="525"/>
      <c r="CM145" s="525"/>
      <c r="CN145" s="525"/>
      <c r="CO145" s="525"/>
      <c r="CP145" s="525"/>
      <c r="CQ145" s="525"/>
      <c r="CR145" s="525"/>
      <c r="CS145" s="525"/>
      <c r="CT145" s="525"/>
      <c r="CU145" s="525"/>
      <c r="CV145" s="525"/>
      <c r="CW145" s="525"/>
      <c r="CX145" s="525"/>
      <c r="CY145" s="525"/>
      <c r="CZ145" s="525"/>
      <c r="DA145" s="525"/>
      <c r="DB145" s="525"/>
      <c r="DC145" s="525"/>
      <c r="DD145" s="525"/>
      <c r="DE145" s="525"/>
      <c r="DF145" s="525"/>
      <c r="DG145" s="525"/>
      <c r="DH145" s="525"/>
      <c r="DI145" s="525"/>
      <c r="DJ145" s="525"/>
      <c r="DK145" s="525"/>
      <c r="DL145" s="525"/>
      <c r="DM145" s="525"/>
      <c r="DN145" s="525"/>
      <c r="DO145" s="525"/>
      <c r="DP145" s="525"/>
      <c r="DQ145" s="525"/>
      <c r="DR145" s="525"/>
      <c r="DS145" s="525"/>
      <c r="DT145" s="525"/>
      <c r="DU145" s="525"/>
      <c r="DV145" s="525"/>
      <c r="DW145" s="525"/>
      <c r="DX145" s="525"/>
      <c r="DY145" s="525"/>
      <c r="DZ145" s="525"/>
      <c r="EA145" s="525"/>
      <c r="EB145" s="525"/>
      <c r="EC145" s="525"/>
      <c r="ED145" s="525"/>
      <c r="EE145" s="525"/>
      <c r="EF145" s="525"/>
      <c r="EG145" s="525"/>
      <c r="EH145" s="525"/>
      <c r="EI145" s="525"/>
      <c r="EJ145" s="525"/>
      <c r="EK145" s="525"/>
      <c r="EL145" s="525"/>
      <c r="EM145" s="525"/>
      <c r="EN145" s="525"/>
      <c r="EO145" s="525"/>
      <c r="EP145" s="525"/>
      <c r="EQ145" s="525"/>
      <c r="ER145" s="525"/>
      <c r="ES145" s="525"/>
      <c r="ET145" s="525"/>
      <c r="EU145" s="525"/>
      <c r="EV145" s="525"/>
      <c r="EW145" s="525"/>
      <c r="EX145" s="525"/>
      <c r="EY145" s="525"/>
      <c r="EZ145" s="525"/>
      <c r="FA145" s="525"/>
      <c r="FB145" s="525"/>
      <c r="FC145" s="525"/>
      <c r="FD145" s="525"/>
      <c r="FE145" s="525"/>
      <c r="FF145" s="525"/>
      <c r="FG145" s="525"/>
      <c r="FH145" s="525"/>
      <c r="FI145" s="525"/>
      <c r="FJ145" s="525"/>
      <c r="FK145" s="525"/>
      <c r="FL145" s="525"/>
      <c r="FM145" s="525"/>
      <c r="FN145" s="525"/>
      <c r="FO145" s="525"/>
      <c r="FP145" s="525"/>
      <c r="FQ145" s="525"/>
      <c r="FR145" s="525"/>
      <c r="FS145" s="525"/>
      <c r="FT145" s="525"/>
      <c r="FU145" s="525"/>
      <c r="FV145" s="525"/>
      <c r="FW145" s="525"/>
      <c r="FX145" s="525"/>
      <c r="FY145" s="525"/>
      <c r="FZ145" s="525"/>
      <c r="GA145" s="525"/>
      <c r="GB145" s="525"/>
      <c r="GC145" s="525"/>
      <c r="GD145" s="525"/>
      <c r="GE145" s="525"/>
      <c r="GF145" s="525"/>
      <c r="GG145" s="525"/>
      <c r="GH145" s="525"/>
      <c r="GI145" s="525"/>
      <c r="GJ145" s="525"/>
      <c r="GK145" s="525"/>
      <c r="GL145" s="525"/>
      <c r="GM145" s="525"/>
      <c r="GN145" s="525"/>
      <c r="GO145" s="525"/>
      <c r="GP145" s="525"/>
      <c r="GQ145" s="525"/>
      <c r="GR145" s="525"/>
      <c r="GS145" s="525"/>
      <c r="GT145" s="525"/>
      <c r="GU145" s="525"/>
      <c r="GV145" s="525"/>
      <c r="GW145" s="525"/>
      <c r="GX145" s="525"/>
      <c r="GY145" s="525"/>
      <c r="GZ145" s="525"/>
      <c r="HA145" s="525"/>
      <c r="HB145" s="525"/>
      <c r="HC145" s="525"/>
      <c r="HD145" s="525"/>
      <c r="HE145" s="525"/>
      <c r="HF145" s="525"/>
      <c r="HG145" s="525"/>
      <c r="HH145" s="525"/>
      <c r="HI145" s="525"/>
      <c r="HJ145" s="525"/>
      <c r="HK145" s="525"/>
      <c r="HL145" s="525"/>
      <c r="HM145" s="525"/>
      <c r="HN145" s="525"/>
      <c r="HO145" s="525"/>
      <c r="HP145" s="525"/>
      <c r="HQ145" s="525"/>
      <c r="HR145" s="525"/>
      <c r="HS145" s="525"/>
      <c r="HT145" s="525"/>
      <c r="HU145" s="525"/>
      <c r="HV145" s="525"/>
      <c r="HW145" s="525"/>
      <c r="HX145" s="525"/>
      <c r="HY145" s="525"/>
      <c r="HZ145" s="525"/>
      <c r="IA145" s="525"/>
      <c r="IB145" s="525"/>
      <c r="IC145" s="525"/>
      <c r="ID145" s="525"/>
      <c r="IE145" s="525"/>
      <c r="IF145" s="525"/>
      <c r="IG145" s="525"/>
      <c r="IH145" s="525"/>
      <c r="II145" s="525"/>
      <c r="IJ145" s="525"/>
      <c r="IK145" s="525"/>
      <c r="IL145" s="525"/>
      <c r="IM145" s="525"/>
      <c r="IN145" s="525"/>
      <c r="IO145" s="525"/>
      <c r="IP145" s="525"/>
      <c r="IQ145" s="525"/>
      <c r="IR145" s="525"/>
      <c r="IS145" s="525"/>
      <c r="IT145" s="525"/>
      <c r="IU145" s="525"/>
      <c r="IV145" s="525"/>
    </row>
  </sheetData>
  <sheetProtection algorithmName="SHA-512" hashValue="5Qjm5BUoBdOpIQ+f7lHaGKWQNE9SZcNhWcddZdtaFfwrBZEVn87CvPsnF6wUQCWdbUoMIdmQCsOexbNNNUB2fA==" saltValue="miYXFHFSZMCgei3cw0rakw==" spinCount="100000" sheet="1" objects="1" scenarios="1"/>
  <mergeCells count="6">
    <mergeCell ref="J81:N81"/>
    <mergeCell ref="J3:N3"/>
    <mergeCell ref="B23:D23"/>
    <mergeCell ref="B38:D38"/>
    <mergeCell ref="B53:D53"/>
    <mergeCell ref="J72:N72"/>
  </mergeCells>
  <conditionalFormatting sqref="N142">
    <cfRule type="cellIs" dxfId="5" priority="5" operator="equal">
      <formula>"Yes"</formula>
    </cfRule>
    <cfRule type="cellIs" dxfId="4" priority="6" operator="equal">
      <formula>"Check again"</formula>
    </cfRule>
  </conditionalFormatting>
  <conditionalFormatting sqref="N143">
    <cfRule type="cellIs" dxfId="3" priority="3" operator="equal">
      <formula>"Yes"</formula>
    </cfRule>
    <cfRule type="cellIs" dxfId="2" priority="4" operator="equal">
      <formula>"Check again"</formula>
    </cfRule>
  </conditionalFormatting>
  <conditionalFormatting sqref="N144">
    <cfRule type="cellIs" dxfId="1" priority="1" operator="equal">
      <formula>"Yes"</formula>
    </cfRule>
    <cfRule type="cellIs" dxfId="0" priority="2" operator="equal">
      <formula>"Check again"</formula>
    </cfRule>
  </conditionalFormatting>
  <dataValidations count="1">
    <dataValidation allowBlank="1" showErrorMessage="1" sqref="N1"/>
  </dataValidations>
  <pageMargins left="0.34" right="0.34" top="0.5" bottom="0.4" header="0.2" footer="0.2"/>
  <pageSetup paperSize="9" scale="67" fitToHeight="3" orientation="portrait" r:id="rId1"/>
  <headerFooter alignWithMargins="0">
    <oddFooter>&amp;L&amp;8&amp;A&amp;R&amp;8&amp;P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6"/>
  <sheetViews>
    <sheetView showGridLines="0" view="pageBreakPreview" topLeftCell="A208" zoomScale="70" zoomScaleNormal="100" zoomScaleSheetLayoutView="70" workbookViewId="0">
      <selection activeCell="F226" sqref="F226:F245"/>
    </sheetView>
  </sheetViews>
  <sheetFormatPr defaultColWidth="0" defaultRowHeight="11.25" zeroHeight="1" x14ac:dyDescent="0.2"/>
  <cols>
    <col min="1" max="1" width="2.42578125" style="36" customWidth="1"/>
    <col min="2" max="2" width="5.7109375" style="36" customWidth="1"/>
    <col min="3" max="3" width="2.42578125" style="1057" customWidth="1"/>
    <col min="4" max="4" width="2.42578125" style="36" customWidth="1"/>
    <col min="5" max="5" width="67.140625" style="36" customWidth="1"/>
    <col min="6" max="6" width="9.7109375" style="36" customWidth="1"/>
    <col min="7" max="10" width="15.140625" style="1058" customWidth="1"/>
    <col min="11" max="11" width="6.28515625" style="1059" customWidth="1"/>
    <col min="12" max="12" width="15.140625" style="1058" customWidth="1"/>
    <col min="13" max="13" width="2.140625" style="36" customWidth="1"/>
    <col min="14" max="15" width="0" style="36" hidden="1" customWidth="1"/>
    <col min="16" max="16" width="2.7109375" style="36" hidden="1" customWidth="1"/>
    <col min="17" max="17" width="1.7109375" style="36" hidden="1" customWidth="1"/>
    <col min="18" max="19" width="2.7109375" style="36" hidden="1" customWidth="1"/>
    <col min="20" max="20" width="2.42578125" style="36" hidden="1" customWidth="1"/>
    <col min="21" max="16384" width="2.7109375" style="36" hidden="1"/>
  </cols>
  <sheetData>
    <row r="1" spans="1:14" ht="13.5" thickBot="1" x14ac:dyDescent="0.3">
      <c r="A1" s="1056"/>
      <c r="B1" s="610" t="s">
        <v>21</v>
      </c>
      <c r="D1" s="1056"/>
      <c r="E1" s="1056"/>
      <c r="K1" s="31" t="s">
        <v>213</v>
      </c>
      <c r="L1" s="738" t="str">
        <f>IF('Sec A Balance Sheet - SF'!$I$1=0," ",'Sec A Balance Sheet - SF'!$I$1)</f>
        <v xml:space="preserve"> </v>
      </c>
    </row>
    <row r="2" spans="1:14" ht="12.75" x14ac:dyDescent="0.25">
      <c r="B2" s="82" t="s">
        <v>144</v>
      </c>
    </row>
    <row r="3" spans="1:14" ht="12.75" x14ac:dyDescent="0.25">
      <c r="B3" s="36" t="s">
        <v>145</v>
      </c>
      <c r="E3" s="48"/>
      <c r="F3" s="1060"/>
      <c r="G3" s="1061"/>
      <c r="H3" s="1061"/>
      <c r="I3" s="1061"/>
      <c r="J3" s="1061"/>
      <c r="K3" s="1061"/>
      <c r="L3" s="83"/>
      <c r="N3" s="1060"/>
    </row>
    <row r="4" spans="1:14" ht="12" thickBot="1" x14ac:dyDescent="0.25">
      <c r="N4" s="29"/>
    </row>
    <row r="5" spans="1:14" ht="21.75" customHeight="1" thickTop="1" thickBot="1" x14ac:dyDescent="0.25">
      <c r="A5" s="1056"/>
      <c r="B5" s="1163" t="s">
        <v>658</v>
      </c>
      <c r="C5" s="1164"/>
      <c r="D5" s="1164"/>
      <c r="E5" s="1164"/>
      <c r="F5" s="1165"/>
      <c r="G5" s="1172" t="s">
        <v>95</v>
      </c>
      <c r="H5" s="1172" t="s">
        <v>37</v>
      </c>
      <c r="I5" s="1172" t="s">
        <v>38</v>
      </c>
      <c r="J5" s="1172" t="s">
        <v>39</v>
      </c>
      <c r="K5" s="1175" t="s">
        <v>719</v>
      </c>
      <c r="L5" s="1158" t="s">
        <v>720</v>
      </c>
      <c r="N5" s="29"/>
    </row>
    <row r="6" spans="1:14" ht="32.450000000000003" customHeight="1" thickBot="1" x14ac:dyDescent="0.25">
      <c r="A6" s="1056"/>
      <c r="B6" s="1166"/>
      <c r="C6" s="1167"/>
      <c r="D6" s="1167"/>
      <c r="E6" s="1167"/>
      <c r="F6" s="1168"/>
      <c r="G6" s="1173"/>
      <c r="H6" s="1173"/>
      <c r="I6" s="1173"/>
      <c r="J6" s="1173"/>
      <c r="K6" s="1176"/>
      <c r="L6" s="1159"/>
      <c r="N6" s="29"/>
    </row>
    <row r="7" spans="1:14" ht="3.75" customHeight="1" thickBot="1" x14ac:dyDescent="0.25">
      <c r="A7" s="1056"/>
      <c r="B7" s="1169"/>
      <c r="C7" s="1170"/>
      <c r="D7" s="1170"/>
      <c r="E7" s="1170"/>
      <c r="F7" s="1171"/>
      <c r="G7" s="1174"/>
      <c r="H7" s="1174"/>
      <c r="I7" s="1174"/>
      <c r="J7" s="1174"/>
      <c r="K7" s="1177"/>
      <c r="L7" s="1160"/>
      <c r="N7" s="29"/>
    </row>
    <row r="8" spans="1:14" s="1056" customFormat="1" ht="12.75" thickTop="1" thickBot="1" x14ac:dyDescent="0.25">
      <c r="A8" s="1062"/>
      <c r="B8" s="1062"/>
      <c r="C8" s="462"/>
      <c r="D8" s="1062"/>
      <c r="E8" s="1062"/>
      <c r="F8" s="1062"/>
      <c r="G8" s="84" t="s">
        <v>311</v>
      </c>
      <c r="H8" s="84" t="s">
        <v>312</v>
      </c>
      <c r="I8" s="84" t="s">
        <v>268</v>
      </c>
      <c r="J8" s="84" t="s">
        <v>466</v>
      </c>
      <c r="K8" s="84" t="s">
        <v>718</v>
      </c>
      <c r="L8" s="84" t="s">
        <v>40</v>
      </c>
      <c r="N8" s="29"/>
    </row>
    <row r="9" spans="1:14" s="1064" customFormat="1" ht="12" thickBot="1" x14ac:dyDescent="0.25">
      <c r="A9" s="1062"/>
      <c r="B9" s="85" t="s">
        <v>216</v>
      </c>
      <c r="C9" s="86" t="s">
        <v>1519</v>
      </c>
      <c r="D9" s="62"/>
      <c r="E9" s="85"/>
      <c r="F9" s="1063"/>
      <c r="G9" s="87">
        <f>G11+G13+G15+G17+G24</f>
        <v>0</v>
      </c>
      <c r="H9" s="85"/>
      <c r="I9" s="85"/>
      <c r="J9" s="85"/>
      <c r="K9" s="85"/>
      <c r="L9" s="87">
        <f>L11+L13+L15+L17+L24</f>
        <v>0</v>
      </c>
      <c r="N9" s="1065"/>
    </row>
    <row r="10" spans="1:14" s="1064" customFormat="1" ht="12" thickBot="1" x14ac:dyDescent="0.25">
      <c r="A10" s="1062"/>
      <c r="B10" s="88"/>
      <c r="C10" s="89"/>
      <c r="D10" s="1062"/>
      <c r="E10" s="1062"/>
      <c r="F10" s="1062"/>
      <c r="G10" s="90"/>
      <c r="H10" s="1062"/>
      <c r="I10" s="1062"/>
      <c r="J10" s="1062"/>
      <c r="K10" s="1062"/>
      <c r="L10" s="90"/>
      <c r="N10" s="1065"/>
    </row>
    <row r="11" spans="1:14" s="1064" customFormat="1" ht="12" thickBot="1" x14ac:dyDescent="0.25">
      <c r="A11" s="1062"/>
      <c r="B11" s="91" t="s">
        <v>219</v>
      </c>
      <c r="C11" s="92" t="s">
        <v>659</v>
      </c>
      <c r="D11" s="642"/>
      <c r="E11" s="65"/>
      <c r="F11" s="1062"/>
      <c r="G11" s="1066"/>
      <c r="H11" s="1067"/>
      <c r="I11" s="1067"/>
      <c r="J11" s="1067"/>
      <c r="K11" s="1068">
        <v>0</v>
      </c>
      <c r="L11" s="87">
        <f>G11*K11</f>
        <v>0</v>
      </c>
    </row>
    <row r="12" spans="1:14" s="1064" customFormat="1" ht="12" thickBot="1" x14ac:dyDescent="0.25">
      <c r="A12" s="1062"/>
      <c r="B12" s="91"/>
      <c r="C12" s="92"/>
      <c r="D12" s="1062"/>
      <c r="E12" s="1062"/>
      <c r="F12" s="1062"/>
      <c r="G12" s="1067"/>
      <c r="H12" s="1067"/>
      <c r="I12" s="1067"/>
      <c r="J12" s="1067"/>
      <c r="K12" s="1069"/>
      <c r="L12" s="1067"/>
    </row>
    <row r="13" spans="1:14" s="1064" customFormat="1" ht="12" thickBot="1" x14ac:dyDescent="0.25">
      <c r="A13" s="1062"/>
      <c r="B13" s="91" t="s">
        <v>220</v>
      </c>
      <c r="C13" s="92" t="s">
        <v>660</v>
      </c>
      <c r="D13" s="634"/>
      <c r="E13" s="65"/>
      <c r="F13" s="1062"/>
      <c r="G13" s="1066"/>
      <c r="H13" s="1067"/>
      <c r="I13" s="1067"/>
      <c r="J13" s="1067"/>
      <c r="K13" s="1068">
        <v>0</v>
      </c>
      <c r="L13" s="87">
        <f>G13*K13</f>
        <v>0</v>
      </c>
    </row>
    <row r="14" spans="1:14" s="1064" customFormat="1" ht="12" thickBot="1" x14ac:dyDescent="0.25">
      <c r="A14" s="1062"/>
      <c r="B14" s="91"/>
      <c r="C14" s="92"/>
      <c r="D14" s="1062"/>
      <c r="E14" s="1062"/>
      <c r="F14" s="1062"/>
      <c r="G14" s="1067"/>
      <c r="H14" s="1067"/>
      <c r="I14" s="1067"/>
      <c r="J14" s="1067"/>
      <c r="K14" s="1069"/>
      <c r="L14" s="1067"/>
    </row>
    <row r="15" spans="1:14" s="1064" customFormat="1" ht="12" thickBot="1" x14ac:dyDescent="0.25">
      <c r="A15" s="1062"/>
      <c r="B15" s="91" t="s">
        <v>222</v>
      </c>
      <c r="C15" s="92" t="s">
        <v>661</v>
      </c>
      <c r="D15" s="642"/>
      <c r="E15" s="65"/>
      <c r="F15" s="1062"/>
      <c r="G15" s="1066"/>
      <c r="H15" s="1067"/>
      <c r="I15" s="1067"/>
      <c r="J15" s="1067"/>
      <c r="K15" s="1068">
        <v>0.2</v>
      </c>
      <c r="L15" s="87">
        <f>G15*K15</f>
        <v>0</v>
      </c>
    </row>
    <row r="16" spans="1:14" s="1064" customFormat="1" ht="12" thickBot="1" x14ac:dyDescent="0.25">
      <c r="A16" s="1062"/>
      <c r="B16" s="91"/>
      <c r="C16" s="93"/>
      <c r="D16" s="94"/>
      <c r="E16" s="1062"/>
      <c r="F16" s="1062"/>
      <c r="G16" s="1067"/>
      <c r="H16" s="1067"/>
      <c r="I16" s="1067"/>
      <c r="J16" s="1067"/>
      <c r="K16" s="1069"/>
      <c r="L16" s="1067"/>
    </row>
    <row r="17" spans="1:12" s="1064" customFormat="1" ht="12" thickBot="1" x14ac:dyDescent="0.25">
      <c r="A17" s="1062"/>
      <c r="B17" s="91" t="s">
        <v>223</v>
      </c>
      <c r="C17" s="79" t="s">
        <v>539</v>
      </c>
      <c r="D17" s="462"/>
      <c r="E17" s="1062"/>
      <c r="F17" s="1062" t="s">
        <v>276</v>
      </c>
      <c r="G17" s="87">
        <f>SUM(G18:G22)</f>
        <v>0</v>
      </c>
      <c r="H17" s="1067"/>
      <c r="I17" s="1067"/>
      <c r="J17" s="1067"/>
      <c r="K17" s="1069"/>
      <c r="L17" s="87">
        <f>SUM(L18:L22)</f>
        <v>0</v>
      </c>
    </row>
    <row r="18" spans="1:12" s="1064" customFormat="1" ht="12" thickBot="1" x14ac:dyDescent="0.25">
      <c r="A18" s="1062"/>
      <c r="B18" s="462" t="s">
        <v>721</v>
      </c>
      <c r="C18" s="1062"/>
      <c r="D18" s="462" t="s">
        <v>722</v>
      </c>
      <c r="E18" s="1062"/>
      <c r="F18" s="1062"/>
      <c r="G18" s="1066"/>
      <c r="H18" s="1067"/>
      <c r="I18" s="1067"/>
      <c r="J18" s="1067"/>
      <c r="K18" s="1068">
        <v>0</v>
      </c>
      <c r="L18" s="87">
        <f>G18*K18</f>
        <v>0</v>
      </c>
    </row>
    <row r="19" spans="1:12" s="1064" customFormat="1" ht="12" thickBot="1" x14ac:dyDescent="0.25">
      <c r="A19" s="1062"/>
      <c r="B19" s="462" t="s">
        <v>723</v>
      </c>
      <c r="C19" s="1062"/>
      <c r="D19" s="462" t="s">
        <v>1127</v>
      </c>
      <c r="E19" s="1062"/>
      <c r="F19" s="1062"/>
      <c r="G19" s="1066"/>
      <c r="H19" s="1067"/>
      <c r="I19" s="1067"/>
      <c r="J19" s="1067"/>
      <c r="K19" s="1068">
        <v>0.08</v>
      </c>
      <c r="L19" s="87">
        <f>G19*K19</f>
        <v>0</v>
      </c>
    </row>
    <row r="20" spans="1:12" s="1064" customFormat="1" ht="12" thickBot="1" x14ac:dyDescent="0.25">
      <c r="A20" s="1062"/>
      <c r="B20" s="462" t="s">
        <v>724</v>
      </c>
      <c r="C20" s="1062"/>
      <c r="D20" s="462" t="s">
        <v>725</v>
      </c>
      <c r="E20" s="1062"/>
      <c r="F20" s="1062"/>
      <c r="G20" s="1066"/>
      <c r="H20" s="1067"/>
      <c r="I20" s="1067"/>
      <c r="J20" s="1067"/>
      <c r="K20" s="1068">
        <v>0.5</v>
      </c>
      <c r="L20" s="87">
        <f>G20*K20</f>
        <v>0</v>
      </c>
    </row>
    <row r="21" spans="1:12" s="1064" customFormat="1" ht="12" thickBot="1" x14ac:dyDescent="0.25">
      <c r="A21" s="1062"/>
      <c r="B21" s="462" t="s">
        <v>726</v>
      </c>
      <c r="C21" s="1062"/>
      <c r="D21" s="462" t="s">
        <v>727</v>
      </c>
      <c r="E21" s="1062"/>
      <c r="F21" s="1062"/>
      <c r="G21" s="1066"/>
      <c r="H21" s="1067"/>
      <c r="I21" s="1067"/>
      <c r="J21" s="1067"/>
      <c r="K21" s="1068">
        <v>0.7</v>
      </c>
      <c r="L21" s="87">
        <f>G21*K21</f>
        <v>0</v>
      </c>
    </row>
    <row r="22" spans="1:12" s="1064" customFormat="1" ht="12" thickBot="1" x14ac:dyDescent="0.25">
      <c r="A22" s="1062"/>
      <c r="B22" s="462" t="s">
        <v>728</v>
      </c>
      <c r="C22" s="1062"/>
      <c r="D22" s="462" t="s">
        <v>729</v>
      </c>
      <c r="E22" s="1062"/>
      <c r="F22" s="1062"/>
      <c r="G22" s="1066"/>
      <c r="H22" s="1067"/>
      <c r="I22" s="1067"/>
      <c r="J22" s="1067"/>
      <c r="K22" s="1068">
        <v>1</v>
      </c>
      <c r="L22" s="87">
        <f>G22*K22</f>
        <v>0</v>
      </c>
    </row>
    <row r="23" spans="1:12" s="1064" customFormat="1" ht="12" thickBot="1" x14ac:dyDescent="0.25">
      <c r="A23" s="1062"/>
      <c r="B23" s="91"/>
      <c r="C23" s="93"/>
      <c r="D23" s="94"/>
      <c r="E23" s="1062"/>
      <c r="F23" s="1062"/>
      <c r="G23" s="1067"/>
      <c r="H23" s="1067"/>
      <c r="I23" s="1067"/>
      <c r="J23" s="1067"/>
      <c r="K23" s="1069"/>
      <c r="L23" s="1067"/>
    </row>
    <row r="24" spans="1:12" s="1064" customFormat="1" ht="12" thickBot="1" x14ac:dyDescent="0.25">
      <c r="A24" s="559" t="s">
        <v>1128</v>
      </c>
      <c r="B24" s="635" t="s">
        <v>224</v>
      </c>
      <c r="C24" s="477" t="s">
        <v>1129</v>
      </c>
      <c r="D24" s="463"/>
      <c r="E24" s="559"/>
      <c r="F24" s="559"/>
      <c r="G24" s="560">
        <f>SUM(G25:G26)</f>
        <v>0</v>
      </c>
      <c r="H24" s="465"/>
      <c r="I24" s="465"/>
      <c r="J24" s="465"/>
      <c r="K24" s="561"/>
      <c r="L24" s="471">
        <f>SUM(L25:L26)</f>
        <v>0</v>
      </c>
    </row>
    <row r="25" spans="1:12" s="1064" customFormat="1" ht="12" thickBot="1" x14ac:dyDescent="0.25">
      <c r="A25" s="559"/>
      <c r="B25" s="636" t="s">
        <v>1130</v>
      </c>
      <c r="C25" s="464"/>
      <c r="D25" s="464" t="s">
        <v>1131</v>
      </c>
      <c r="E25" s="559"/>
      <c r="F25" s="559"/>
      <c r="G25" s="562"/>
      <c r="H25" s="563"/>
      <c r="I25" s="563"/>
      <c r="J25" s="563"/>
      <c r="K25" s="564">
        <v>12.5</v>
      </c>
      <c r="L25" s="471">
        <f>G25*K25</f>
        <v>0</v>
      </c>
    </row>
    <row r="26" spans="1:12" s="1064" customFormat="1" ht="12" thickBot="1" x14ac:dyDescent="0.25">
      <c r="A26" s="559"/>
      <c r="B26" s="636" t="s">
        <v>1132</v>
      </c>
      <c r="C26" s="464"/>
      <c r="D26" s="464" t="s">
        <v>538</v>
      </c>
      <c r="E26" s="559"/>
      <c r="F26" s="559"/>
      <c r="G26" s="562"/>
      <c r="H26" s="465"/>
      <c r="I26" s="465"/>
      <c r="J26" s="465"/>
      <c r="K26" s="564">
        <v>1</v>
      </c>
      <c r="L26" s="471">
        <f>G26*K26</f>
        <v>0</v>
      </c>
    </row>
    <row r="27" spans="1:12" s="1064" customFormat="1" ht="12" thickBot="1" x14ac:dyDescent="0.25">
      <c r="A27" s="1062"/>
      <c r="B27" s="91"/>
      <c r="C27" s="93"/>
      <c r="D27" s="94"/>
      <c r="E27" s="1062"/>
      <c r="F27" s="1062"/>
      <c r="G27" s="1067"/>
      <c r="H27" s="1067"/>
      <c r="I27" s="1067"/>
      <c r="J27" s="1067"/>
      <c r="K27" s="1069"/>
      <c r="L27" s="1067"/>
    </row>
    <row r="28" spans="1:12" s="1064" customFormat="1" ht="12" thickBot="1" x14ac:dyDescent="0.25">
      <c r="A28" s="1062"/>
      <c r="B28" s="85" t="s">
        <v>225</v>
      </c>
      <c r="C28" s="85" t="s">
        <v>1520</v>
      </c>
      <c r="D28" s="85"/>
      <c r="E28" s="85"/>
      <c r="F28" s="1063"/>
      <c r="G28" s="87">
        <f>G30+G32+G34+G42</f>
        <v>0</v>
      </c>
      <c r="H28" s="87">
        <f>H30+H32+H34+H42</f>
        <v>0</v>
      </c>
      <c r="I28" s="87">
        <f>I30+I32+I34+I42</f>
        <v>0</v>
      </c>
      <c r="J28" s="87">
        <f>J30+J32+J34+J42</f>
        <v>0</v>
      </c>
      <c r="K28" s="1069"/>
      <c r="L28" s="87">
        <f>SUM(L30,L32,L34+L42)</f>
        <v>0</v>
      </c>
    </row>
    <row r="29" spans="1:12" s="1064" customFormat="1" ht="12" thickBot="1" x14ac:dyDescent="0.25">
      <c r="A29" s="1062"/>
      <c r="B29" s="96"/>
      <c r="C29" s="63"/>
      <c r="D29" s="97"/>
      <c r="E29" s="98"/>
      <c r="F29" s="1070"/>
      <c r="G29" s="90"/>
      <c r="H29" s="90"/>
      <c r="I29" s="90"/>
      <c r="J29" s="90"/>
      <c r="K29" s="1069"/>
      <c r="L29" s="90"/>
    </row>
    <row r="30" spans="1:12" s="1064" customFormat="1" ht="12" thickBot="1" x14ac:dyDescent="0.25">
      <c r="B30" s="91" t="s">
        <v>227</v>
      </c>
      <c r="C30" s="79" t="s">
        <v>24</v>
      </c>
      <c r="D30" s="1071"/>
      <c r="E30" s="65"/>
      <c r="F30" s="1072"/>
      <c r="G30" s="1066"/>
      <c r="H30" s="1067"/>
      <c r="I30" s="1067"/>
      <c r="J30" s="1067"/>
      <c r="K30" s="1068">
        <v>0</v>
      </c>
      <c r="L30" s="87">
        <f>G30*K30</f>
        <v>0</v>
      </c>
    </row>
    <row r="31" spans="1:12" s="1064" customFormat="1" ht="12" thickBot="1" x14ac:dyDescent="0.25">
      <c r="B31" s="109"/>
      <c r="C31" s="842"/>
      <c r="D31" s="842"/>
      <c r="E31" s="462"/>
      <c r="F31" s="1062"/>
      <c r="G31" s="1067"/>
      <c r="H31" s="1067"/>
      <c r="I31" s="1067"/>
      <c r="J31" s="1067"/>
      <c r="K31" s="1067"/>
      <c r="L31" s="1067"/>
    </row>
    <row r="32" spans="1:12" s="1064" customFormat="1" ht="12" thickBot="1" x14ac:dyDescent="0.25">
      <c r="B32" s="99" t="s">
        <v>228</v>
      </c>
      <c r="C32" s="44" t="s">
        <v>503</v>
      </c>
      <c r="D32" s="1071"/>
      <c r="E32" s="462"/>
      <c r="F32" s="1062"/>
      <c r="G32" s="1066"/>
      <c r="H32" s="1067"/>
      <c r="I32" s="1067"/>
      <c r="J32" s="1067"/>
      <c r="K32" s="1068">
        <v>0</v>
      </c>
      <c r="L32" s="87">
        <f>G32*K32</f>
        <v>0</v>
      </c>
    </row>
    <row r="33" spans="2:14" s="1064" customFormat="1" ht="12" thickBot="1" x14ac:dyDescent="0.25">
      <c r="B33" s="472"/>
      <c r="C33" s="768"/>
      <c r="D33" s="842"/>
      <c r="E33" s="462"/>
      <c r="F33" s="1062"/>
      <c r="G33" s="1067"/>
      <c r="H33" s="1067"/>
      <c r="I33" s="1067"/>
      <c r="J33" s="1067"/>
      <c r="K33" s="1069"/>
      <c r="L33" s="1067"/>
    </row>
    <row r="34" spans="2:14" s="1064" customFormat="1" ht="12" thickBot="1" x14ac:dyDescent="0.25">
      <c r="B34" s="99" t="s">
        <v>230</v>
      </c>
      <c r="C34" s="44" t="s">
        <v>156</v>
      </c>
      <c r="D34" s="842"/>
      <c r="E34" s="462"/>
      <c r="F34" s="1062"/>
      <c r="G34" s="87">
        <f>SUM(G35:G40)</f>
        <v>0</v>
      </c>
      <c r="H34" s="87">
        <f>SUM(H35:H40)</f>
        <v>0</v>
      </c>
      <c r="I34" s="87">
        <f>SUM(I35:I40)</f>
        <v>0</v>
      </c>
      <c r="J34" s="87">
        <f>SUM(J35:J40)</f>
        <v>0</v>
      </c>
      <c r="K34" s="1069"/>
      <c r="L34" s="87">
        <f>SUM(L35:L40)</f>
        <v>0</v>
      </c>
    </row>
    <row r="35" spans="2:14" s="1064" customFormat="1" ht="12" thickBot="1" x14ac:dyDescent="0.25">
      <c r="B35" s="1073" t="s">
        <v>662</v>
      </c>
      <c r="C35" s="1056"/>
      <c r="D35" s="775" t="s">
        <v>25</v>
      </c>
      <c r="E35" s="65"/>
      <c r="F35" s="1072"/>
      <c r="G35" s="1066"/>
      <c r="H35" s="1067"/>
      <c r="I35" s="1067"/>
      <c r="J35" s="1067"/>
      <c r="K35" s="1068">
        <v>0</v>
      </c>
      <c r="L35" s="87">
        <f>G35*K35</f>
        <v>0</v>
      </c>
    </row>
    <row r="36" spans="2:14" s="1064" customFormat="1" ht="12" thickBot="1" x14ac:dyDescent="0.25">
      <c r="B36" s="1073" t="s">
        <v>26</v>
      </c>
      <c r="C36" s="1056"/>
      <c r="D36" s="775" t="s">
        <v>27</v>
      </c>
      <c r="E36" s="462"/>
      <c r="F36" s="1062"/>
      <c r="G36" s="1066"/>
      <c r="H36" s="1066"/>
      <c r="I36" s="87">
        <f>IF(G36-H36&lt;0,0,G36-H36)</f>
        <v>0</v>
      </c>
      <c r="J36" s="1074"/>
      <c r="K36" s="1068">
        <v>0.2</v>
      </c>
      <c r="L36" s="87">
        <f>(I36*K36)+J36</f>
        <v>0</v>
      </c>
    </row>
    <row r="37" spans="2:14" s="1064" customFormat="1" ht="12" thickBot="1" x14ac:dyDescent="0.25">
      <c r="B37" s="1073" t="s">
        <v>28</v>
      </c>
      <c r="C37" s="1056"/>
      <c r="D37" s="775" t="s">
        <v>29</v>
      </c>
      <c r="E37" s="462"/>
      <c r="G37" s="1066"/>
      <c r="H37" s="1066"/>
      <c r="I37" s="87">
        <f>IF(G37-H37&lt;0,0,G37-H37)</f>
        <v>0</v>
      </c>
      <c r="J37" s="1074"/>
      <c r="K37" s="1068">
        <v>0.5</v>
      </c>
      <c r="L37" s="87">
        <f>(I37*K37)+J37</f>
        <v>0</v>
      </c>
    </row>
    <row r="38" spans="2:14" s="1064" customFormat="1" ht="12" thickBot="1" x14ac:dyDescent="0.25">
      <c r="B38" s="1073" t="s">
        <v>30</v>
      </c>
      <c r="C38" s="1056"/>
      <c r="D38" s="775" t="s">
        <v>31</v>
      </c>
      <c r="E38" s="462"/>
      <c r="G38" s="1066"/>
      <c r="H38" s="1066"/>
      <c r="I38" s="87">
        <f>IF(G38-H38&lt;0,0,G38-H38)</f>
        <v>0</v>
      </c>
      <c r="J38" s="1074"/>
      <c r="K38" s="1068">
        <v>1</v>
      </c>
      <c r="L38" s="87">
        <f>(I38*K38)+J38</f>
        <v>0</v>
      </c>
    </row>
    <row r="39" spans="2:14" s="1064" customFormat="1" ht="12" thickBot="1" x14ac:dyDescent="0.25">
      <c r="B39" s="1073" t="s">
        <v>32</v>
      </c>
      <c r="C39" s="1056"/>
      <c r="D39" s="775" t="s">
        <v>33</v>
      </c>
      <c r="E39" s="462"/>
      <c r="G39" s="1066"/>
      <c r="H39" s="1066"/>
      <c r="I39" s="87">
        <f>IF(G39-H39&lt;0,0,G39-H39)</f>
        <v>0</v>
      </c>
      <c r="J39" s="1074"/>
      <c r="K39" s="1068">
        <v>1.5</v>
      </c>
      <c r="L39" s="87">
        <f>(I39*K39)+J39</f>
        <v>0</v>
      </c>
    </row>
    <row r="40" spans="2:14" s="1064" customFormat="1" ht="12" thickBot="1" x14ac:dyDescent="0.25">
      <c r="B40" s="1073" t="s">
        <v>34</v>
      </c>
      <c r="C40" s="1056"/>
      <c r="D40" s="775" t="s">
        <v>663</v>
      </c>
      <c r="E40" s="462"/>
      <c r="G40" s="1066"/>
      <c r="H40" s="1066"/>
      <c r="I40" s="87">
        <f>IF(G40-H40&lt;0,0,G40-H40)</f>
        <v>0</v>
      </c>
      <c r="J40" s="1074"/>
      <c r="K40" s="1068">
        <v>1</v>
      </c>
      <c r="L40" s="87">
        <f>(I40*K40)+J40</f>
        <v>0</v>
      </c>
    </row>
    <row r="41" spans="2:14" s="1064" customFormat="1" ht="12" thickBot="1" x14ac:dyDescent="0.25">
      <c r="B41" s="472"/>
      <c r="C41" s="463"/>
      <c r="D41" s="463"/>
      <c r="E41" s="463"/>
      <c r="F41" s="464"/>
      <c r="G41" s="465"/>
      <c r="H41" s="465"/>
      <c r="I41" s="466"/>
      <c r="J41" s="465"/>
      <c r="K41" s="467"/>
      <c r="L41" s="466"/>
      <c r="N41" s="1062"/>
    </row>
    <row r="42" spans="2:14" s="1064" customFormat="1" ht="12" thickBot="1" x14ac:dyDescent="0.25">
      <c r="B42" s="1075">
        <v>2.4</v>
      </c>
      <c r="C42" s="1062"/>
      <c r="D42" s="469" t="s">
        <v>853</v>
      </c>
      <c r="E42" s="463"/>
      <c r="F42" s="464"/>
      <c r="G42" s="470"/>
      <c r="H42" s="470"/>
      <c r="I42" s="471">
        <f>IF(G42-H42&lt;0,0,G42-H42)</f>
        <v>0</v>
      </c>
      <c r="J42" s="470"/>
      <c r="K42" s="1068">
        <v>8</v>
      </c>
      <c r="L42" s="471">
        <f>(I42*K42)+J42</f>
        <v>0</v>
      </c>
      <c r="N42" s="1062"/>
    </row>
    <row r="43" spans="2:14" s="1064" customFormat="1" ht="12" thickBot="1" x14ac:dyDescent="0.25">
      <c r="B43" s="462"/>
      <c r="C43" s="565"/>
      <c r="D43" s="1062"/>
      <c r="E43" s="1062"/>
      <c r="G43" s="90"/>
      <c r="H43" s="90"/>
      <c r="I43" s="90"/>
      <c r="J43" s="90"/>
      <c r="K43" s="1069"/>
      <c r="L43" s="90"/>
      <c r="N43" s="1062"/>
    </row>
    <row r="44" spans="2:14" s="1064" customFormat="1" ht="12" thickBot="1" x14ac:dyDescent="0.25">
      <c r="B44" s="85" t="s">
        <v>664</v>
      </c>
      <c r="C44" s="85" t="s">
        <v>665</v>
      </c>
      <c r="D44" s="85"/>
      <c r="E44" s="62"/>
      <c r="F44" s="1076"/>
      <c r="G44" s="87">
        <f>G46+G60+G68</f>
        <v>0</v>
      </c>
      <c r="H44" s="87">
        <f>H46+H60+H68</f>
        <v>0</v>
      </c>
      <c r="I44" s="87">
        <f>I46+I60+I68</f>
        <v>0</v>
      </c>
      <c r="J44" s="87">
        <f>J46+J60+J68</f>
        <v>0</v>
      </c>
      <c r="K44" s="1069"/>
      <c r="L44" s="87">
        <f>L46+L60+L68</f>
        <v>0</v>
      </c>
    </row>
    <row r="45" spans="2:14" s="1064" customFormat="1" ht="12" thickBot="1" x14ac:dyDescent="0.25">
      <c r="B45" s="88"/>
      <c r="C45" s="102"/>
      <c r="D45" s="102"/>
      <c r="E45" s="1062"/>
      <c r="G45" s="90"/>
      <c r="H45" s="90"/>
      <c r="I45" s="90"/>
      <c r="J45" s="90"/>
      <c r="K45" s="1069"/>
      <c r="L45" s="90"/>
    </row>
    <row r="46" spans="2:14" s="1064" customFormat="1" ht="12" thickBot="1" x14ac:dyDescent="0.25">
      <c r="B46" s="99" t="s">
        <v>666</v>
      </c>
      <c r="C46" s="79" t="s">
        <v>157</v>
      </c>
      <c r="D46" s="102"/>
      <c r="E46" s="65"/>
      <c r="F46" s="1072"/>
      <c r="G46" s="87">
        <f>G48+G50+G52</f>
        <v>0</v>
      </c>
      <c r="H46" s="87">
        <f>H48+H50+H52</f>
        <v>0</v>
      </c>
      <c r="I46" s="87">
        <f>I48+I50+I52</f>
        <v>0</v>
      </c>
      <c r="J46" s="87">
        <f>J48+J50+J52</f>
        <v>0</v>
      </c>
      <c r="K46" s="1069"/>
      <c r="L46" s="87">
        <f>L48+L50+L52</f>
        <v>0</v>
      </c>
    </row>
    <row r="47" spans="2:14" s="1064" customFormat="1" ht="12" thickBot="1" x14ac:dyDescent="0.25">
      <c r="B47" s="99"/>
      <c r="C47" s="79"/>
      <c r="D47" s="102"/>
      <c r="E47" s="462"/>
      <c r="G47" s="1067"/>
      <c r="H47" s="90"/>
      <c r="I47" s="90"/>
      <c r="J47" s="90"/>
      <c r="K47" s="1069"/>
      <c r="L47" s="90"/>
    </row>
    <row r="48" spans="2:14" s="1064" customFormat="1" ht="12" thickBot="1" x14ac:dyDescent="0.25">
      <c r="B48" s="1072" t="s">
        <v>209</v>
      </c>
      <c r="C48" s="1071" t="s">
        <v>269</v>
      </c>
      <c r="D48" s="1071"/>
      <c r="E48" s="462"/>
      <c r="G48" s="1066"/>
      <c r="H48" s="1067"/>
      <c r="I48" s="1067"/>
      <c r="J48" s="1067"/>
      <c r="K48" s="1068">
        <v>0</v>
      </c>
      <c r="L48" s="87">
        <f>G48*K48</f>
        <v>0</v>
      </c>
    </row>
    <row r="49" spans="2:14" s="1064" customFormat="1" ht="12" thickBot="1" x14ac:dyDescent="0.25">
      <c r="B49" s="775"/>
      <c r="C49" s="1071"/>
      <c r="D49" s="1071"/>
      <c r="E49" s="462"/>
      <c r="G49" s="1067"/>
      <c r="H49" s="1067"/>
      <c r="I49" s="1067"/>
      <c r="J49" s="1067"/>
      <c r="K49" s="1069"/>
      <c r="L49" s="1067"/>
    </row>
    <row r="50" spans="2:14" s="1064" customFormat="1" ht="12" thickBot="1" x14ac:dyDescent="0.25">
      <c r="B50" s="1077" t="s">
        <v>210</v>
      </c>
      <c r="C50" s="842" t="s">
        <v>148</v>
      </c>
      <c r="D50" s="1071"/>
      <c r="E50" s="462"/>
      <c r="G50" s="1066"/>
      <c r="H50" s="1067"/>
      <c r="I50" s="1067"/>
      <c r="J50" s="1067"/>
      <c r="K50" s="1068">
        <v>0</v>
      </c>
      <c r="L50" s="87">
        <f>G50*K50</f>
        <v>0</v>
      </c>
    </row>
    <row r="51" spans="2:14" s="1064" customFormat="1" ht="12" thickBot="1" x14ac:dyDescent="0.25">
      <c r="B51" s="1056"/>
      <c r="C51" s="842"/>
      <c r="D51" s="842"/>
      <c r="E51" s="462"/>
      <c r="G51" s="1067"/>
      <c r="H51" s="1067"/>
      <c r="I51" s="1067"/>
      <c r="J51" s="1067"/>
      <c r="K51" s="1069"/>
      <c r="L51" s="1067"/>
    </row>
    <row r="52" spans="2:14" s="1064" customFormat="1" ht="12" thickBot="1" x14ac:dyDescent="0.25">
      <c r="B52" s="1077" t="s">
        <v>211</v>
      </c>
      <c r="C52" s="842" t="s">
        <v>518</v>
      </c>
      <c r="D52" s="842"/>
      <c r="E52" s="462"/>
      <c r="G52" s="87">
        <f>SUM(G53:G58)</f>
        <v>0</v>
      </c>
      <c r="H52" s="87">
        <f>SUM(H53:H58)</f>
        <v>0</v>
      </c>
      <c r="I52" s="87">
        <f>SUM(I53:I58)</f>
        <v>0</v>
      </c>
      <c r="J52" s="87">
        <f>SUM(J53:J58)</f>
        <v>0</v>
      </c>
      <c r="K52" s="1069"/>
      <c r="L52" s="87">
        <f>SUM(L53:L58)</f>
        <v>0</v>
      </c>
    </row>
    <row r="53" spans="2:14" s="1064" customFormat="1" ht="12" thickBot="1" x14ac:dyDescent="0.25">
      <c r="B53" s="1073" t="s">
        <v>158</v>
      </c>
      <c r="C53" s="1056"/>
      <c r="D53" s="775" t="s">
        <v>25</v>
      </c>
      <c r="E53" s="462"/>
      <c r="G53" s="1066"/>
      <c r="H53" s="1067"/>
      <c r="I53" s="1067"/>
      <c r="J53" s="1067"/>
      <c r="K53" s="1068">
        <v>0</v>
      </c>
      <c r="L53" s="87">
        <f>G53*K53</f>
        <v>0</v>
      </c>
    </row>
    <row r="54" spans="2:14" s="1064" customFormat="1" ht="12" thickBot="1" x14ac:dyDescent="0.25">
      <c r="B54" s="1073" t="s">
        <v>159</v>
      </c>
      <c r="C54" s="1056"/>
      <c r="D54" s="775" t="s">
        <v>27</v>
      </c>
      <c r="E54" s="462"/>
      <c r="G54" s="1066"/>
      <c r="H54" s="1066"/>
      <c r="I54" s="87">
        <f>IF(G54-H54&lt;0,0,G54-H54)</f>
        <v>0</v>
      </c>
      <c r="J54" s="1074"/>
      <c r="K54" s="1068">
        <v>0.2</v>
      </c>
      <c r="L54" s="87">
        <f>(I54*K54)+J54</f>
        <v>0</v>
      </c>
    </row>
    <row r="55" spans="2:14" s="1064" customFormat="1" ht="12" thickBot="1" x14ac:dyDescent="0.25">
      <c r="B55" s="1073" t="s">
        <v>160</v>
      </c>
      <c r="C55" s="1056"/>
      <c r="D55" s="775" t="s">
        <v>29</v>
      </c>
      <c r="E55" s="462"/>
      <c r="G55" s="1066"/>
      <c r="H55" s="1066"/>
      <c r="I55" s="87">
        <f>IF(G55-H55&lt;0,0,G55-H55)</f>
        <v>0</v>
      </c>
      <c r="J55" s="1074"/>
      <c r="K55" s="1068">
        <v>0.5</v>
      </c>
      <c r="L55" s="87">
        <f>(I55*K55)+J55</f>
        <v>0</v>
      </c>
    </row>
    <row r="56" spans="2:14" s="1064" customFormat="1" ht="12" thickBot="1" x14ac:dyDescent="0.25">
      <c r="B56" s="1073" t="s">
        <v>161</v>
      </c>
      <c r="C56" s="1056"/>
      <c r="D56" s="775" t="s">
        <v>31</v>
      </c>
      <c r="E56" s="462"/>
      <c r="G56" s="1066"/>
      <c r="H56" s="1066"/>
      <c r="I56" s="87">
        <f>IF(G56-H56&lt;0,0,G56-H56)</f>
        <v>0</v>
      </c>
      <c r="J56" s="1074"/>
      <c r="K56" s="1068">
        <v>1</v>
      </c>
      <c r="L56" s="87">
        <f>(I56*K56)+J56</f>
        <v>0</v>
      </c>
    </row>
    <row r="57" spans="2:14" s="1064" customFormat="1" ht="12" thickBot="1" x14ac:dyDescent="0.25">
      <c r="B57" s="1073" t="s">
        <v>162</v>
      </c>
      <c r="C57" s="1056"/>
      <c r="D57" s="775" t="s">
        <v>33</v>
      </c>
      <c r="E57" s="462"/>
      <c r="G57" s="1066"/>
      <c r="H57" s="1066"/>
      <c r="I57" s="87">
        <f>IF(G57-H57&lt;0,0,G57-H57)</f>
        <v>0</v>
      </c>
      <c r="J57" s="1074"/>
      <c r="K57" s="1068">
        <v>1.5</v>
      </c>
      <c r="L57" s="87">
        <f>(I57*K57)+J57</f>
        <v>0</v>
      </c>
    </row>
    <row r="58" spans="2:14" s="1064" customFormat="1" ht="12" thickBot="1" x14ac:dyDescent="0.25">
      <c r="B58" s="1073" t="s">
        <v>163</v>
      </c>
      <c r="C58" s="1056"/>
      <c r="D58" s="775" t="s">
        <v>663</v>
      </c>
      <c r="E58" s="462"/>
      <c r="G58" s="1066"/>
      <c r="H58" s="1066"/>
      <c r="I58" s="87">
        <f>IF(G58-H58&lt;0,0,G58-H58)</f>
        <v>0</v>
      </c>
      <c r="J58" s="1074"/>
      <c r="K58" s="1068">
        <v>1</v>
      </c>
      <c r="L58" s="87">
        <f>(I58*K58)+J58</f>
        <v>0</v>
      </c>
    </row>
    <row r="59" spans="2:14" s="1064" customFormat="1" ht="12" thickBot="1" x14ac:dyDescent="0.25">
      <c r="B59" s="88"/>
      <c r="C59" s="102"/>
      <c r="D59" s="102"/>
      <c r="E59" s="462"/>
      <c r="G59" s="1067"/>
      <c r="H59" s="1067"/>
      <c r="I59" s="1067"/>
      <c r="J59" s="1067"/>
      <c r="K59" s="1069"/>
      <c r="L59" s="1067"/>
    </row>
    <row r="60" spans="2:14" s="1064" customFormat="1" ht="12" thickBot="1" x14ac:dyDescent="0.25">
      <c r="B60" s="99" t="s">
        <v>667</v>
      </c>
      <c r="C60" s="79" t="s">
        <v>212</v>
      </c>
      <c r="D60" s="1071"/>
      <c r="E60" s="462"/>
      <c r="G60" s="87">
        <f>SUM(G61:G66)</f>
        <v>0</v>
      </c>
      <c r="H60" s="87">
        <f>SUM(H61:H66)</f>
        <v>0</v>
      </c>
      <c r="I60" s="87">
        <f>SUM(I61:I66)</f>
        <v>0</v>
      </c>
      <c r="J60" s="87">
        <f>SUM(J61:J66)</f>
        <v>0</v>
      </c>
      <c r="K60" s="1069"/>
      <c r="L60" s="87">
        <f>SUM(L61:L66)</f>
        <v>0</v>
      </c>
      <c r="N60" s="1062"/>
    </row>
    <row r="61" spans="2:14" s="1064" customFormat="1" ht="12" thickBot="1" x14ac:dyDescent="0.25">
      <c r="B61" s="472" t="s">
        <v>668</v>
      </c>
      <c r="C61" s="768"/>
      <c r="D61" s="775" t="s">
        <v>25</v>
      </c>
      <c r="E61" s="462"/>
      <c r="G61" s="1066"/>
      <c r="H61" s="1066"/>
      <c r="I61" s="87">
        <f t="shared" ref="I61:I66" si="0">IF(G61-H61&lt;0,0,G61-H61)</f>
        <v>0</v>
      </c>
      <c r="J61" s="1074"/>
      <c r="K61" s="1068">
        <v>0.2</v>
      </c>
      <c r="L61" s="87">
        <f t="shared" ref="L61:L66" si="1">(I61*K61)+J61</f>
        <v>0</v>
      </c>
      <c r="N61" s="1062"/>
    </row>
    <row r="62" spans="2:14" s="1064" customFormat="1" ht="12" thickBot="1" x14ac:dyDescent="0.25">
      <c r="B62" s="472" t="s">
        <v>669</v>
      </c>
      <c r="C62" s="768"/>
      <c r="D62" s="775" t="s">
        <v>27</v>
      </c>
      <c r="E62" s="462"/>
      <c r="G62" s="1066"/>
      <c r="H62" s="1066"/>
      <c r="I62" s="87">
        <f t="shared" si="0"/>
        <v>0</v>
      </c>
      <c r="J62" s="1074"/>
      <c r="K62" s="1068">
        <v>0.5</v>
      </c>
      <c r="L62" s="87">
        <f t="shared" si="1"/>
        <v>0</v>
      </c>
      <c r="N62" s="1062"/>
    </row>
    <row r="63" spans="2:14" s="1064" customFormat="1" ht="12" thickBot="1" x14ac:dyDescent="0.25">
      <c r="B63" s="472" t="s">
        <v>670</v>
      </c>
      <c r="C63" s="768"/>
      <c r="D63" s="775" t="s">
        <v>29</v>
      </c>
      <c r="E63" s="462"/>
      <c r="G63" s="1066"/>
      <c r="H63" s="1066"/>
      <c r="I63" s="87">
        <f t="shared" si="0"/>
        <v>0</v>
      </c>
      <c r="J63" s="1074"/>
      <c r="K63" s="1068">
        <v>1</v>
      </c>
      <c r="L63" s="87">
        <f t="shared" si="1"/>
        <v>0</v>
      </c>
      <c r="N63" s="1062"/>
    </row>
    <row r="64" spans="2:14" s="1064" customFormat="1" ht="12" thickBot="1" x14ac:dyDescent="0.25">
      <c r="B64" s="472" t="s">
        <v>671</v>
      </c>
      <c r="C64" s="768"/>
      <c r="D64" s="775" t="s">
        <v>31</v>
      </c>
      <c r="E64" s="462"/>
      <c r="G64" s="1066"/>
      <c r="H64" s="1066"/>
      <c r="I64" s="87">
        <f t="shared" si="0"/>
        <v>0</v>
      </c>
      <c r="J64" s="1074"/>
      <c r="K64" s="1068">
        <v>1</v>
      </c>
      <c r="L64" s="87">
        <f t="shared" si="1"/>
        <v>0</v>
      </c>
      <c r="N64" s="1062"/>
    </row>
    <row r="65" spans="2:14" s="1064" customFormat="1" ht="12" thickBot="1" x14ac:dyDescent="0.25">
      <c r="B65" s="472" t="s">
        <v>672</v>
      </c>
      <c r="C65" s="768"/>
      <c r="D65" s="775" t="s">
        <v>33</v>
      </c>
      <c r="E65" s="462"/>
      <c r="G65" s="1066"/>
      <c r="H65" s="1066"/>
      <c r="I65" s="87">
        <f t="shared" si="0"/>
        <v>0</v>
      </c>
      <c r="J65" s="1074"/>
      <c r="K65" s="1068">
        <v>1.5</v>
      </c>
      <c r="L65" s="87">
        <f t="shared" si="1"/>
        <v>0</v>
      </c>
      <c r="N65" s="1062"/>
    </row>
    <row r="66" spans="2:14" s="1064" customFormat="1" ht="12" thickBot="1" x14ac:dyDescent="0.25">
      <c r="B66" s="472" t="s">
        <v>673</v>
      </c>
      <c r="C66" s="768"/>
      <c r="D66" s="775" t="s">
        <v>663</v>
      </c>
      <c r="E66" s="462"/>
      <c r="G66" s="1066"/>
      <c r="H66" s="1066"/>
      <c r="I66" s="87">
        <f t="shared" si="0"/>
        <v>0</v>
      </c>
      <c r="J66" s="1074"/>
      <c r="K66" s="1068">
        <v>1</v>
      </c>
      <c r="L66" s="87">
        <f t="shared" si="1"/>
        <v>0</v>
      </c>
      <c r="N66" s="1062"/>
    </row>
    <row r="67" spans="2:14" s="1064" customFormat="1" ht="12" thickBot="1" x14ac:dyDescent="0.25">
      <c r="B67" s="472"/>
      <c r="C67" s="463"/>
      <c r="D67" s="463"/>
      <c r="E67" s="463"/>
      <c r="F67" s="464"/>
      <c r="G67" s="465"/>
      <c r="H67" s="465"/>
      <c r="I67" s="466"/>
      <c r="J67" s="465"/>
      <c r="K67" s="467"/>
      <c r="L67" s="466"/>
      <c r="N67" s="1062"/>
    </row>
    <row r="68" spans="2:14" s="1064" customFormat="1" ht="12" thickBot="1" x14ac:dyDescent="0.25">
      <c r="B68" s="472" t="s">
        <v>854</v>
      </c>
      <c r="C68" s="1062"/>
      <c r="D68" s="469" t="s">
        <v>853</v>
      </c>
      <c r="E68" s="463"/>
      <c r="F68" s="464"/>
      <c r="G68" s="470"/>
      <c r="H68" s="470"/>
      <c r="I68" s="471">
        <f>IF(G68-H68&lt;0,0,G68-H68)</f>
        <v>0</v>
      </c>
      <c r="J68" s="470"/>
      <c r="K68" s="1068">
        <v>8</v>
      </c>
      <c r="L68" s="471">
        <f>(I68*K68)+J68</f>
        <v>0</v>
      </c>
      <c r="N68" s="1062"/>
    </row>
    <row r="69" spans="2:14" s="1064" customFormat="1" ht="12" thickBot="1" x14ac:dyDescent="0.25">
      <c r="B69" s="462"/>
      <c r="C69" s="565"/>
      <c r="D69" s="1062"/>
      <c r="E69" s="1062"/>
      <c r="G69" s="90"/>
      <c r="H69" s="90"/>
      <c r="I69" s="90"/>
      <c r="J69" s="90"/>
      <c r="K69" s="1069"/>
      <c r="L69" s="90"/>
      <c r="N69" s="1062"/>
    </row>
    <row r="70" spans="2:14" s="1064" customFormat="1" ht="12" thickBot="1" x14ac:dyDescent="0.25">
      <c r="B70" s="85" t="s">
        <v>274</v>
      </c>
      <c r="C70" s="86" t="s">
        <v>674</v>
      </c>
      <c r="D70" s="85"/>
      <c r="E70" s="62"/>
      <c r="F70" s="1076"/>
      <c r="G70" s="87">
        <f>G72+G74+G82</f>
        <v>0</v>
      </c>
      <c r="H70" s="87">
        <f>H72+H74+H82</f>
        <v>0</v>
      </c>
      <c r="I70" s="87">
        <f>I72+I74+I82</f>
        <v>0</v>
      </c>
      <c r="J70" s="87">
        <f>J72+J74+J82</f>
        <v>0</v>
      </c>
      <c r="K70" s="1069"/>
      <c r="L70" s="87">
        <f>L72+L74+L82</f>
        <v>0</v>
      </c>
      <c r="N70" s="1062"/>
    </row>
    <row r="71" spans="2:14" s="1064" customFormat="1" ht="12" thickBot="1" x14ac:dyDescent="0.25">
      <c r="B71" s="63"/>
      <c r="C71" s="105"/>
      <c r="D71" s="1062"/>
      <c r="E71" s="1062"/>
      <c r="G71" s="1067"/>
      <c r="H71" s="1067"/>
      <c r="I71" s="1067"/>
      <c r="J71" s="1067"/>
      <c r="K71" s="1069"/>
      <c r="L71" s="90"/>
      <c r="N71" s="1062"/>
    </row>
    <row r="72" spans="2:14" s="1064" customFormat="1" ht="12" thickBot="1" x14ac:dyDescent="0.25">
      <c r="B72" s="91" t="s">
        <v>675</v>
      </c>
      <c r="C72" s="92" t="s">
        <v>0</v>
      </c>
      <c r="D72" s="462"/>
      <c r="E72" s="462"/>
      <c r="G72" s="1066"/>
      <c r="H72" s="1067"/>
      <c r="I72" s="1067"/>
      <c r="J72" s="1067"/>
      <c r="K72" s="1068">
        <v>0</v>
      </c>
      <c r="L72" s="87">
        <f>G72*K72</f>
        <v>0</v>
      </c>
      <c r="N72" s="1062"/>
    </row>
    <row r="73" spans="2:14" s="1064" customFormat="1" ht="12" thickBot="1" x14ac:dyDescent="0.25">
      <c r="B73" s="91"/>
      <c r="C73" s="92"/>
      <c r="D73" s="462"/>
      <c r="E73" s="462"/>
      <c r="G73" s="1067"/>
      <c r="H73" s="1067"/>
      <c r="I73" s="1067"/>
      <c r="J73" s="1067"/>
      <c r="K73" s="1069"/>
      <c r="L73" s="1067"/>
      <c r="N73" s="1062"/>
    </row>
    <row r="74" spans="2:14" s="1064" customFormat="1" ht="12" thickBot="1" x14ac:dyDescent="0.25">
      <c r="B74" s="91" t="s">
        <v>676</v>
      </c>
      <c r="C74" s="92" t="s">
        <v>6</v>
      </c>
      <c r="D74" s="462"/>
      <c r="E74" s="462"/>
      <c r="G74" s="87">
        <f>SUM(G75:G80)</f>
        <v>0</v>
      </c>
      <c r="H74" s="87">
        <f>SUM(H75:H80)</f>
        <v>0</v>
      </c>
      <c r="I74" s="87">
        <f>SUM(I75:I80)</f>
        <v>0</v>
      </c>
      <c r="J74" s="87">
        <f>SUM(J75:J80)</f>
        <v>0</v>
      </c>
      <c r="K74" s="1069"/>
      <c r="L74" s="106">
        <f>SUM(L75:L80)</f>
        <v>0</v>
      </c>
      <c r="N74" s="1062"/>
    </row>
    <row r="75" spans="2:14" s="1064" customFormat="1" ht="12" thickBot="1" x14ac:dyDescent="0.25">
      <c r="B75" s="1062" t="s">
        <v>1</v>
      </c>
      <c r="C75" s="1062"/>
      <c r="D75" s="462" t="s">
        <v>25</v>
      </c>
      <c r="E75" s="462"/>
      <c r="G75" s="1066"/>
      <c r="H75" s="1066"/>
      <c r="I75" s="87">
        <f t="shared" ref="I75:I80" si="2">IF(G75-H75&lt;0,0,G75-H75)</f>
        <v>0</v>
      </c>
      <c r="J75" s="1074"/>
      <c r="K75" s="1068">
        <v>0.2</v>
      </c>
      <c r="L75" s="87">
        <f t="shared" ref="L75:L80" si="3">(I75*K75)+J75</f>
        <v>0</v>
      </c>
      <c r="N75" s="1062"/>
    </row>
    <row r="76" spans="2:14" s="1064" customFormat="1" ht="12" thickBot="1" x14ac:dyDescent="0.25">
      <c r="B76" s="1062" t="s">
        <v>677</v>
      </c>
      <c r="C76" s="1062"/>
      <c r="D76" s="462" t="s">
        <v>27</v>
      </c>
      <c r="E76" s="462"/>
      <c r="G76" s="1066"/>
      <c r="H76" s="1066"/>
      <c r="I76" s="87">
        <f t="shared" si="2"/>
        <v>0</v>
      </c>
      <c r="J76" s="1074"/>
      <c r="K76" s="1068">
        <v>0.5</v>
      </c>
      <c r="L76" s="87">
        <f t="shared" si="3"/>
        <v>0</v>
      </c>
      <c r="N76" s="1062"/>
    </row>
    <row r="77" spans="2:14" s="1064" customFormat="1" ht="12" thickBot="1" x14ac:dyDescent="0.25">
      <c r="B77" s="1062" t="s">
        <v>2</v>
      </c>
      <c r="C77" s="1062"/>
      <c r="D77" s="462" t="s">
        <v>29</v>
      </c>
      <c r="E77" s="462"/>
      <c r="G77" s="1066"/>
      <c r="H77" s="1066"/>
      <c r="I77" s="87">
        <f t="shared" si="2"/>
        <v>0</v>
      </c>
      <c r="J77" s="1074"/>
      <c r="K77" s="1068">
        <v>0.5</v>
      </c>
      <c r="L77" s="87">
        <f t="shared" si="3"/>
        <v>0</v>
      </c>
      <c r="N77" s="1062"/>
    </row>
    <row r="78" spans="2:14" s="1064" customFormat="1" ht="12" thickBot="1" x14ac:dyDescent="0.25">
      <c r="B78" s="1062" t="s">
        <v>3</v>
      </c>
      <c r="C78" s="1062"/>
      <c r="D78" s="462" t="s">
        <v>31</v>
      </c>
      <c r="E78" s="462"/>
      <c r="G78" s="1066"/>
      <c r="H78" s="1066"/>
      <c r="I78" s="87">
        <f t="shared" si="2"/>
        <v>0</v>
      </c>
      <c r="J78" s="1074"/>
      <c r="K78" s="1068">
        <v>1</v>
      </c>
      <c r="L78" s="87">
        <f t="shared" si="3"/>
        <v>0</v>
      </c>
      <c r="N78" s="1062"/>
    </row>
    <row r="79" spans="2:14" s="1064" customFormat="1" ht="12" thickBot="1" x14ac:dyDescent="0.25">
      <c r="B79" s="1062" t="s">
        <v>4</v>
      </c>
      <c r="C79" s="1062"/>
      <c r="D79" s="462" t="s">
        <v>33</v>
      </c>
      <c r="E79" s="462"/>
      <c r="G79" s="1066"/>
      <c r="H79" s="1066"/>
      <c r="I79" s="87">
        <f t="shared" si="2"/>
        <v>0</v>
      </c>
      <c r="J79" s="1074"/>
      <c r="K79" s="1068">
        <v>1.5</v>
      </c>
      <c r="L79" s="87">
        <f t="shared" si="3"/>
        <v>0</v>
      </c>
      <c r="N79" s="1062"/>
    </row>
    <row r="80" spans="2:14" s="1064" customFormat="1" ht="12" thickBot="1" x14ac:dyDescent="0.25">
      <c r="B80" s="1062" t="s">
        <v>5</v>
      </c>
      <c r="C80" s="1062"/>
      <c r="D80" s="462" t="s">
        <v>663</v>
      </c>
      <c r="E80" s="462"/>
      <c r="G80" s="1066"/>
      <c r="H80" s="1066"/>
      <c r="I80" s="87">
        <f t="shared" si="2"/>
        <v>0</v>
      </c>
      <c r="J80" s="1074"/>
      <c r="K80" s="1068">
        <v>0.5</v>
      </c>
      <c r="L80" s="87">
        <f t="shared" si="3"/>
        <v>0</v>
      </c>
      <c r="N80" s="1062"/>
    </row>
    <row r="81" spans="1:14" s="1064" customFormat="1" ht="12" thickBot="1" x14ac:dyDescent="0.25">
      <c r="B81" s="1062"/>
      <c r="C81" s="463"/>
      <c r="D81" s="463"/>
      <c r="E81" s="463"/>
      <c r="F81" s="464"/>
      <c r="G81" s="465"/>
      <c r="H81" s="465"/>
      <c r="I81" s="466"/>
      <c r="J81" s="465"/>
      <c r="K81" s="467"/>
      <c r="L81" s="466"/>
      <c r="N81" s="1062"/>
    </row>
    <row r="82" spans="1:14" s="1064" customFormat="1" ht="12" thickBot="1" x14ac:dyDescent="0.25">
      <c r="B82" s="637" t="s">
        <v>855</v>
      </c>
      <c r="C82" s="1062"/>
      <c r="D82" s="469" t="s">
        <v>853</v>
      </c>
      <c r="E82" s="463"/>
      <c r="F82" s="464"/>
      <c r="G82" s="470"/>
      <c r="H82" s="470"/>
      <c r="I82" s="471">
        <f>IF(G82-H82&lt;0,0,G82-H82)</f>
        <v>0</v>
      </c>
      <c r="J82" s="470"/>
      <c r="K82" s="1068">
        <v>8</v>
      </c>
      <c r="L82" s="471">
        <f>(I82*K82)+J82</f>
        <v>0</v>
      </c>
      <c r="N82" s="1062"/>
    </row>
    <row r="83" spans="1:14" s="1064" customFormat="1" ht="12" thickBot="1" x14ac:dyDescent="0.25">
      <c r="A83" s="1078"/>
      <c r="B83" s="1062"/>
      <c r="C83" s="1062"/>
      <c r="D83" s="462"/>
      <c r="E83" s="1062"/>
      <c r="G83" s="1079"/>
      <c r="H83" s="1078"/>
      <c r="I83" s="1078"/>
      <c r="J83" s="1078"/>
      <c r="K83" s="1080"/>
      <c r="N83" s="1062"/>
    </row>
    <row r="84" spans="1:14" s="1064" customFormat="1" ht="12" thickBot="1" x14ac:dyDescent="0.25">
      <c r="B84" s="85" t="s">
        <v>275</v>
      </c>
      <c r="C84" s="85" t="s">
        <v>270</v>
      </c>
      <c r="D84" s="85"/>
      <c r="E84" s="62"/>
      <c r="F84" s="1076"/>
      <c r="G84" s="87">
        <f>G86+G94+G96+G108</f>
        <v>0</v>
      </c>
      <c r="H84" s="87">
        <f>H86+H94+H96+H108</f>
        <v>0</v>
      </c>
      <c r="I84" s="87">
        <f>I86+I94+I96+I108</f>
        <v>0</v>
      </c>
      <c r="J84" s="87">
        <f>J86+J94+J96+J108</f>
        <v>0</v>
      </c>
      <c r="K84" s="1069"/>
      <c r="L84" s="87">
        <f>L86+L94+L96+L108</f>
        <v>0</v>
      </c>
    </row>
    <row r="85" spans="1:14" s="1064" customFormat="1" ht="12" thickBot="1" x14ac:dyDescent="0.25">
      <c r="B85" s="63"/>
      <c r="C85" s="108"/>
      <c r="D85" s="108"/>
      <c r="E85" s="1062"/>
      <c r="F85" s="1062"/>
      <c r="G85" s="90"/>
      <c r="H85" s="90"/>
      <c r="I85" s="90"/>
      <c r="J85" s="90"/>
      <c r="K85" s="1069"/>
      <c r="L85" s="90"/>
    </row>
    <row r="86" spans="1:14" s="1064" customFormat="1" ht="12" thickBot="1" x14ac:dyDescent="0.25">
      <c r="B86" s="99" t="s">
        <v>678</v>
      </c>
      <c r="C86" s="79" t="s">
        <v>519</v>
      </c>
      <c r="D86" s="775"/>
      <c r="E86" s="462"/>
      <c r="F86" s="1062"/>
      <c r="G86" s="87">
        <f>SUM(G87:G92)</f>
        <v>0</v>
      </c>
      <c r="H86" s="87">
        <f>SUM(H87:H92)</f>
        <v>0</v>
      </c>
      <c r="I86" s="87">
        <f>SUM(I87:I92)</f>
        <v>0</v>
      </c>
      <c r="J86" s="87">
        <f>SUM(J87:J92)</f>
        <v>0</v>
      </c>
      <c r="K86" s="1069"/>
      <c r="L86" s="106">
        <f>SUM(L87:L92)</f>
        <v>0</v>
      </c>
    </row>
    <row r="87" spans="1:14" s="1064" customFormat="1" ht="12" thickBot="1" x14ac:dyDescent="0.25">
      <c r="B87" s="768" t="s">
        <v>41</v>
      </c>
      <c r="C87" s="768"/>
      <c r="D87" s="775" t="s">
        <v>25</v>
      </c>
      <c r="E87" s="462"/>
      <c r="F87" s="1062"/>
      <c r="G87" s="1081"/>
      <c r="H87" s="1081"/>
      <c r="I87" s="87">
        <f t="shared" ref="I87:I92" si="4">IF(G87-H87&lt;0,0,G87-H87)</f>
        <v>0</v>
      </c>
      <c r="J87" s="1082"/>
      <c r="K87" s="1068">
        <v>0.2</v>
      </c>
      <c r="L87" s="87">
        <f t="shared" ref="L87:L92" si="5">(I87*K87)+J87</f>
        <v>0</v>
      </c>
    </row>
    <row r="88" spans="1:14" s="1064" customFormat="1" ht="12" thickBot="1" x14ac:dyDescent="0.25">
      <c r="B88" s="768" t="s">
        <v>679</v>
      </c>
      <c r="C88" s="768"/>
      <c r="D88" s="775" t="s">
        <v>27</v>
      </c>
      <c r="E88" s="462"/>
      <c r="F88" s="1062"/>
      <c r="G88" s="1066"/>
      <c r="H88" s="1066"/>
      <c r="I88" s="87">
        <f t="shared" si="4"/>
        <v>0</v>
      </c>
      <c r="J88" s="1074"/>
      <c r="K88" s="1068">
        <v>0.5</v>
      </c>
      <c r="L88" s="87">
        <f t="shared" si="5"/>
        <v>0</v>
      </c>
    </row>
    <row r="89" spans="1:14" s="1064" customFormat="1" ht="12" thickBot="1" x14ac:dyDescent="0.25">
      <c r="B89" s="768" t="s">
        <v>680</v>
      </c>
      <c r="C89" s="768"/>
      <c r="D89" s="775" t="s">
        <v>29</v>
      </c>
      <c r="E89" s="462"/>
      <c r="F89" s="1062"/>
      <c r="G89" s="1066"/>
      <c r="H89" s="1066"/>
      <c r="I89" s="87">
        <f t="shared" si="4"/>
        <v>0</v>
      </c>
      <c r="J89" s="1074"/>
      <c r="K89" s="1068">
        <v>0.5</v>
      </c>
      <c r="L89" s="87">
        <f t="shared" si="5"/>
        <v>0</v>
      </c>
    </row>
    <row r="90" spans="1:14" s="1064" customFormat="1" ht="12" thickBot="1" x14ac:dyDescent="0.25">
      <c r="B90" s="768" t="s">
        <v>42</v>
      </c>
      <c r="C90" s="768"/>
      <c r="D90" s="775" t="s">
        <v>31</v>
      </c>
      <c r="E90" s="462"/>
      <c r="F90" s="1062"/>
      <c r="G90" s="1066"/>
      <c r="H90" s="1066"/>
      <c r="I90" s="87">
        <f t="shared" si="4"/>
        <v>0</v>
      </c>
      <c r="J90" s="1074"/>
      <c r="K90" s="1068">
        <v>1</v>
      </c>
      <c r="L90" s="87">
        <f t="shared" si="5"/>
        <v>0</v>
      </c>
    </row>
    <row r="91" spans="1:14" s="1064" customFormat="1" ht="12" thickBot="1" x14ac:dyDescent="0.25">
      <c r="B91" s="768" t="s">
        <v>43</v>
      </c>
      <c r="C91" s="768"/>
      <c r="D91" s="775" t="s">
        <v>33</v>
      </c>
      <c r="E91" s="462"/>
      <c r="F91" s="1062"/>
      <c r="G91" s="1066"/>
      <c r="H91" s="1066"/>
      <c r="I91" s="87">
        <f t="shared" si="4"/>
        <v>0</v>
      </c>
      <c r="J91" s="1074"/>
      <c r="K91" s="1068">
        <v>1.5</v>
      </c>
      <c r="L91" s="87">
        <f t="shared" si="5"/>
        <v>0</v>
      </c>
    </row>
    <row r="92" spans="1:14" s="1064" customFormat="1" ht="12" thickBot="1" x14ac:dyDescent="0.25">
      <c r="B92" s="768" t="s">
        <v>44</v>
      </c>
      <c r="C92" s="768"/>
      <c r="D92" s="775" t="s">
        <v>663</v>
      </c>
      <c r="E92" s="462"/>
      <c r="F92" s="1062"/>
      <c r="G92" s="1066"/>
      <c r="H92" s="1066"/>
      <c r="I92" s="87">
        <f t="shared" si="4"/>
        <v>0</v>
      </c>
      <c r="J92" s="1074"/>
      <c r="K92" s="1068">
        <v>0.5</v>
      </c>
      <c r="L92" s="87">
        <f t="shared" si="5"/>
        <v>0</v>
      </c>
    </row>
    <row r="93" spans="1:14" s="1064" customFormat="1" ht="12" thickBot="1" x14ac:dyDescent="0.25">
      <c r="B93" s="109"/>
      <c r="C93" s="1071"/>
      <c r="D93" s="775"/>
      <c r="E93" s="462"/>
      <c r="F93" s="462"/>
      <c r="G93" s="1083"/>
      <c r="H93" s="1083"/>
      <c r="I93" s="1083"/>
      <c r="J93" s="1083"/>
      <c r="K93" s="1069"/>
      <c r="L93" s="1084"/>
    </row>
    <row r="94" spans="1:14" s="1064" customFormat="1" ht="12" thickBot="1" x14ac:dyDescent="0.25">
      <c r="B94" s="99" t="s">
        <v>711</v>
      </c>
      <c r="C94" s="477" t="s">
        <v>1251</v>
      </c>
      <c r="D94" s="1071"/>
      <c r="E94" s="462"/>
      <c r="F94" s="1062"/>
      <c r="G94" s="1066"/>
      <c r="H94" s="1066"/>
      <c r="I94" s="87">
        <f>IF(G94-H94&lt;0,0,G94-H94)</f>
        <v>0</v>
      </c>
      <c r="J94" s="1074"/>
      <c r="K94" s="1068">
        <v>0.2</v>
      </c>
      <c r="L94" s="87">
        <f>(I94*K94)+J94</f>
        <v>0</v>
      </c>
    </row>
    <row r="95" spans="1:14" s="1064" customFormat="1" ht="12" thickBot="1" x14ac:dyDescent="0.25">
      <c r="B95" s="775"/>
      <c r="C95" s="1062"/>
      <c r="D95" s="1071"/>
      <c r="E95" s="462"/>
      <c r="F95" s="1062"/>
      <c r="G95" s="1067"/>
      <c r="H95" s="1067"/>
      <c r="I95" s="1067"/>
      <c r="J95" s="1067"/>
      <c r="K95" s="1069"/>
      <c r="L95" s="1067"/>
    </row>
    <row r="96" spans="1:14" s="1064" customFormat="1" ht="12" thickBot="1" x14ac:dyDescent="0.25">
      <c r="B96" s="99" t="s">
        <v>712</v>
      </c>
      <c r="C96" s="477" t="s">
        <v>1252</v>
      </c>
      <c r="D96" s="1071"/>
      <c r="E96" s="462"/>
      <c r="F96" s="1062"/>
      <c r="G96" s="87">
        <f>SUM(G97:G101)+SUM(G103:G106)</f>
        <v>0</v>
      </c>
      <c r="H96" s="87">
        <f>SUM(H97:H101)+SUM(H103:H106)</f>
        <v>0</v>
      </c>
      <c r="I96" s="87">
        <f>SUM(I97:I101)+SUM(I103:I106)</f>
        <v>0</v>
      </c>
      <c r="J96" s="87">
        <f>SUM(J97:J101)+SUM(J103:J106)</f>
        <v>0</v>
      </c>
      <c r="K96" s="1069"/>
      <c r="L96" s="87">
        <f>SUM(L97:L101)+SUM(L103:L106)</f>
        <v>0</v>
      </c>
    </row>
    <row r="97" spans="2:14" s="1064" customFormat="1" ht="12" thickBot="1" x14ac:dyDescent="0.25">
      <c r="B97" s="768" t="s">
        <v>45</v>
      </c>
      <c r="C97" s="768"/>
      <c r="D97" s="775" t="s">
        <v>25</v>
      </c>
      <c r="E97" s="462"/>
      <c r="F97" s="1062"/>
      <c r="G97" s="1081"/>
      <c r="H97" s="1081"/>
      <c r="I97" s="87">
        <f>IF(G97-H97&lt;0,0,G97-H97)</f>
        <v>0</v>
      </c>
      <c r="J97" s="1082"/>
      <c r="K97" s="1068">
        <v>0.2</v>
      </c>
      <c r="L97" s="87">
        <f>(I97*K97)+J97</f>
        <v>0</v>
      </c>
    </row>
    <row r="98" spans="2:14" s="1064" customFormat="1" ht="12" thickBot="1" x14ac:dyDescent="0.25">
      <c r="B98" s="768" t="s">
        <v>46</v>
      </c>
      <c r="C98" s="768"/>
      <c r="D98" s="775" t="s">
        <v>27</v>
      </c>
      <c r="E98" s="462"/>
      <c r="F98" s="1062"/>
      <c r="G98" s="1066"/>
      <c r="H98" s="1066"/>
      <c r="I98" s="87">
        <f>IF(G98-H98&lt;0,0,G98-H98)</f>
        <v>0</v>
      </c>
      <c r="J98" s="1074"/>
      <c r="K98" s="1068">
        <v>0.2</v>
      </c>
      <c r="L98" s="87">
        <f>(I98*K98)+J98</f>
        <v>0</v>
      </c>
    </row>
    <row r="99" spans="2:14" s="1064" customFormat="1" ht="12" thickBot="1" x14ac:dyDescent="0.25">
      <c r="B99" s="768" t="s">
        <v>47</v>
      </c>
      <c r="C99" s="768"/>
      <c r="D99" s="775" t="s">
        <v>29</v>
      </c>
      <c r="E99" s="462"/>
      <c r="F99" s="1062"/>
      <c r="G99" s="1066"/>
      <c r="H99" s="1066"/>
      <c r="I99" s="87">
        <f>IF(G99-H99&lt;0,0,G99-H99)</f>
        <v>0</v>
      </c>
      <c r="J99" s="1074"/>
      <c r="K99" s="1068">
        <v>0.2</v>
      </c>
      <c r="L99" s="87">
        <f>(I99*K99)+J99</f>
        <v>0</v>
      </c>
    </row>
    <row r="100" spans="2:14" s="1064" customFormat="1" ht="12" thickBot="1" x14ac:dyDescent="0.25">
      <c r="B100" s="768" t="s">
        <v>48</v>
      </c>
      <c r="C100" s="768"/>
      <c r="D100" s="775" t="s">
        <v>31</v>
      </c>
      <c r="E100" s="462"/>
      <c r="F100" s="1062"/>
      <c r="G100" s="1066"/>
      <c r="H100" s="1066"/>
      <c r="I100" s="87">
        <f>IF(G100-H100&lt;0,0,G100-H100)</f>
        <v>0</v>
      </c>
      <c r="J100" s="1074"/>
      <c r="K100" s="1068">
        <v>0.5</v>
      </c>
      <c r="L100" s="87">
        <f>(I100*K100)+J100</f>
        <v>0</v>
      </c>
    </row>
    <row r="101" spans="2:14" s="1064" customFormat="1" ht="12" thickBot="1" x14ac:dyDescent="0.25">
      <c r="B101" s="768" t="s">
        <v>49</v>
      </c>
      <c r="C101" s="768"/>
      <c r="D101" s="775" t="s">
        <v>33</v>
      </c>
      <c r="E101" s="462"/>
      <c r="F101" s="1062"/>
      <c r="G101" s="1066"/>
      <c r="H101" s="1066"/>
      <c r="I101" s="87">
        <f>IF(G101-H101&lt;0,0,G101-H101)</f>
        <v>0</v>
      </c>
      <c r="J101" s="1074"/>
      <c r="K101" s="1068">
        <v>1.5</v>
      </c>
      <c r="L101" s="87">
        <f>(I101*K101)+J101</f>
        <v>0</v>
      </c>
    </row>
    <row r="102" spans="2:14" s="1064" customFormat="1" ht="12" thickBot="1" x14ac:dyDescent="0.25">
      <c r="B102" s="768" t="s">
        <v>50</v>
      </c>
      <c r="C102" s="768"/>
      <c r="D102" s="775" t="s">
        <v>663</v>
      </c>
      <c r="E102" s="462"/>
      <c r="F102" s="1062"/>
      <c r="G102" s="1085"/>
      <c r="H102" s="1085"/>
      <c r="I102" s="685"/>
      <c r="J102" s="1086"/>
      <c r="K102" s="1087"/>
      <c r="L102" s="685"/>
    </row>
    <row r="103" spans="2:14" s="1064" customFormat="1" ht="12" thickBot="1" x14ac:dyDescent="0.25">
      <c r="B103" s="768" t="s">
        <v>1253</v>
      </c>
      <c r="C103" s="768"/>
      <c r="D103" s="775" t="s">
        <v>1257</v>
      </c>
      <c r="E103" s="462"/>
      <c r="F103" s="1062"/>
      <c r="G103" s="1066"/>
      <c r="H103" s="1066"/>
      <c r="I103" s="87">
        <f>IF(G103-H103&lt;0,0,G103-H103)</f>
        <v>0</v>
      </c>
      <c r="J103" s="1074"/>
      <c r="K103" s="1068">
        <v>0.2</v>
      </c>
      <c r="L103" s="87">
        <f>(I103*K103)+J103</f>
        <v>0</v>
      </c>
    </row>
    <row r="104" spans="2:14" s="1064" customFormat="1" ht="12" thickBot="1" x14ac:dyDescent="0.25">
      <c r="B104" s="768" t="s">
        <v>1254</v>
      </c>
      <c r="C104" s="768"/>
      <c r="D104" s="775" t="s">
        <v>1258</v>
      </c>
      <c r="E104" s="462"/>
      <c r="F104" s="1062"/>
      <c r="G104" s="1066"/>
      <c r="H104" s="1066"/>
      <c r="I104" s="87">
        <f>IF(G104-H104&lt;0,0,G104-H104)</f>
        <v>0</v>
      </c>
      <c r="J104" s="1074"/>
      <c r="K104" s="1068">
        <v>0.5</v>
      </c>
      <c r="L104" s="87">
        <f>(I104*K104)+J104</f>
        <v>0</v>
      </c>
    </row>
    <row r="105" spans="2:14" s="1064" customFormat="1" ht="12" thickBot="1" x14ac:dyDescent="0.25">
      <c r="B105" s="768" t="s">
        <v>1255</v>
      </c>
      <c r="C105" s="768"/>
      <c r="D105" s="775" t="s">
        <v>1259</v>
      </c>
      <c r="E105" s="462"/>
      <c r="F105" s="1062"/>
      <c r="G105" s="1066"/>
      <c r="H105" s="1066"/>
      <c r="I105" s="87">
        <f>IF(G105-H105&lt;0,0,G105-H105)</f>
        <v>0</v>
      </c>
      <c r="J105" s="1074"/>
      <c r="K105" s="1068">
        <v>1</v>
      </c>
      <c r="L105" s="87">
        <f>(I105*K105)+J105</f>
        <v>0</v>
      </c>
    </row>
    <row r="106" spans="2:14" s="1064" customFormat="1" ht="12" thickBot="1" x14ac:dyDescent="0.25">
      <c r="B106" s="768" t="s">
        <v>1256</v>
      </c>
      <c r="C106" s="768"/>
      <c r="D106" s="775" t="s">
        <v>1260</v>
      </c>
      <c r="E106" s="462"/>
      <c r="F106" s="1062"/>
      <c r="G106" s="1066"/>
      <c r="H106" s="1066"/>
      <c r="I106" s="87">
        <f>IF(G106-H106&lt;0,0,G106-H106)</f>
        <v>0</v>
      </c>
      <c r="J106" s="1074"/>
      <c r="K106" s="1068">
        <v>1.5</v>
      </c>
      <c r="L106" s="87">
        <f>(I106*K106)+J106</f>
        <v>0</v>
      </c>
    </row>
    <row r="107" spans="2:14" s="1064" customFormat="1" ht="12" thickBot="1" x14ac:dyDescent="0.25">
      <c r="B107" s="768"/>
      <c r="C107" s="463"/>
      <c r="D107" s="463"/>
      <c r="E107" s="463"/>
      <c r="F107" s="464"/>
      <c r="G107" s="465"/>
      <c r="H107" s="465"/>
      <c r="I107" s="466"/>
      <c r="J107" s="465"/>
      <c r="K107" s="467"/>
      <c r="L107" s="466"/>
    </row>
    <row r="108" spans="2:14" s="1064" customFormat="1" ht="12" thickBot="1" x14ac:dyDescent="0.25">
      <c r="B108" s="472" t="s">
        <v>856</v>
      </c>
      <c r="C108" s="1062"/>
      <c r="D108" s="469" t="s">
        <v>1135</v>
      </c>
      <c r="E108" s="463"/>
      <c r="F108" s="464"/>
      <c r="G108" s="470"/>
      <c r="H108" s="470"/>
      <c r="I108" s="471">
        <f>IF(G108-H108&lt;0,0,G108-H108)</f>
        <v>0</v>
      </c>
      <c r="J108" s="470"/>
      <c r="K108" s="1068">
        <v>8</v>
      </c>
      <c r="L108" s="471">
        <f>(I108*K108)+J108</f>
        <v>0</v>
      </c>
    </row>
    <row r="109" spans="2:14" s="1064" customFormat="1" ht="12" thickBot="1" x14ac:dyDescent="0.25">
      <c r="B109" s="775"/>
      <c r="C109" s="1071"/>
      <c r="D109" s="1071"/>
      <c r="E109" s="1062"/>
      <c r="F109" s="1062"/>
      <c r="G109" s="90"/>
      <c r="H109" s="90"/>
      <c r="I109" s="90"/>
      <c r="J109" s="90"/>
      <c r="K109" s="1069"/>
      <c r="L109" s="90"/>
    </row>
    <row r="110" spans="2:14" s="1064" customFormat="1" ht="12" thickBot="1" x14ac:dyDescent="0.25">
      <c r="B110" s="85" t="s">
        <v>470</v>
      </c>
      <c r="C110" s="85" t="s">
        <v>164</v>
      </c>
      <c r="D110" s="85"/>
      <c r="E110" s="62"/>
      <c r="F110" s="1063"/>
      <c r="G110" s="87">
        <f>G112+G114+G121</f>
        <v>0</v>
      </c>
      <c r="H110" s="87">
        <f>H112+H114+H121</f>
        <v>0</v>
      </c>
      <c r="I110" s="87">
        <f>I112+I114+I121</f>
        <v>0</v>
      </c>
      <c r="J110" s="87">
        <f>J112+J114+J121</f>
        <v>0</v>
      </c>
      <c r="K110" s="1069"/>
      <c r="L110" s="87">
        <f>L112+L114+L121</f>
        <v>0</v>
      </c>
      <c r="N110" s="1062"/>
    </row>
    <row r="111" spans="2:14" s="1062" customFormat="1" ht="12" thickBot="1" x14ac:dyDescent="0.25">
      <c r="B111" s="88"/>
      <c r="C111" s="102"/>
      <c r="D111" s="108"/>
      <c r="E111" s="63"/>
      <c r="F111" s="110"/>
      <c r="G111" s="111"/>
      <c r="H111" s="111"/>
      <c r="I111" s="111"/>
      <c r="J111" s="111"/>
      <c r="K111" s="1069"/>
      <c r="L111" s="112"/>
    </row>
    <row r="112" spans="2:14" s="1062" customFormat="1" ht="12" thickBot="1" x14ac:dyDescent="0.25">
      <c r="B112" s="99" t="s">
        <v>681</v>
      </c>
      <c r="C112" s="109" t="s">
        <v>504</v>
      </c>
      <c r="D112" s="108"/>
      <c r="E112" s="63"/>
      <c r="F112" s="110"/>
      <c r="G112" s="1066"/>
      <c r="H112" s="1067"/>
      <c r="I112" s="1067"/>
      <c r="J112" s="1067"/>
      <c r="K112" s="1068">
        <v>0</v>
      </c>
      <c r="L112" s="87">
        <f>G112*K112</f>
        <v>0</v>
      </c>
    </row>
    <row r="113" spans="2:14" s="1062" customFormat="1" ht="12" thickBot="1" x14ac:dyDescent="0.25">
      <c r="B113" s="88"/>
      <c r="C113" s="102"/>
      <c r="D113" s="108"/>
      <c r="E113" s="63"/>
      <c r="F113" s="110"/>
      <c r="G113" s="113"/>
      <c r="H113" s="90"/>
      <c r="I113" s="90"/>
      <c r="J113" s="90"/>
      <c r="K113" s="1069"/>
      <c r="L113" s="112"/>
    </row>
    <row r="114" spans="2:14" s="1062" customFormat="1" ht="12" thickBot="1" x14ac:dyDescent="0.25">
      <c r="B114" s="99" t="s">
        <v>682</v>
      </c>
      <c r="C114" s="109" t="s">
        <v>7</v>
      </c>
      <c r="D114" s="108"/>
      <c r="E114" s="63"/>
      <c r="F114" s="110"/>
      <c r="G114" s="87">
        <f>SUM(G115:G119)</f>
        <v>0</v>
      </c>
      <c r="H114" s="87">
        <f>SUM(H115:H119)</f>
        <v>0</v>
      </c>
      <c r="I114" s="87">
        <f>SUM(I115:I119)</f>
        <v>0</v>
      </c>
      <c r="J114" s="87">
        <f>SUM(J115:J119)</f>
        <v>0</v>
      </c>
      <c r="K114" s="1069"/>
      <c r="L114" s="114">
        <f>SUM(L115:L119)</f>
        <v>0</v>
      </c>
    </row>
    <row r="115" spans="2:14" s="1064" customFormat="1" ht="12" thickBot="1" x14ac:dyDescent="0.25">
      <c r="B115" s="42" t="s">
        <v>713</v>
      </c>
      <c r="C115" s="842"/>
      <c r="D115" s="775" t="s">
        <v>25</v>
      </c>
      <c r="E115" s="462"/>
      <c r="G115" s="1066"/>
      <c r="H115" s="1066"/>
      <c r="I115" s="87">
        <f>IF(G115-H115&lt;0,0,G115-H115)</f>
        <v>0</v>
      </c>
      <c r="J115" s="1074"/>
      <c r="K115" s="1068">
        <v>0.2</v>
      </c>
      <c r="L115" s="87">
        <f>(I115*K115)+J115</f>
        <v>0</v>
      </c>
      <c r="N115" s="1062"/>
    </row>
    <row r="116" spans="2:14" s="1064" customFormat="1" ht="12" thickBot="1" x14ac:dyDescent="0.25">
      <c r="B116" s="42" t="s">
        <v>714</v>
      </c>
      <c r="C116" s="842"/>
      <c r="D116" s="775" t="s">
        <v>27</v>
      </c>
      <c r="E116" s="462"/>
      <c r="G116" s="1066"/>
      <c r="H116" s="1066"/>
      <c r="I116" s="87">
        <f>IF(G116-H116&lt;0,0,G116-H116)</f>
        <v>0</v>
      </c>
      <c r="J116" s="1074"/>
      <c r="K116" s="1068">
        <v>0.5</v>
      </c>
      <c r="L116" s="87">
        <f>(I116*K116)+J116</f>
        <v>0</v>
      </c>
      <c r="N116" s="1062"/>
    </row>
    <row r="117" spans="2:14" s="1064" customFormat="1" ht="12" thickBot="1" x14ac:dyDescent="0.25">
      <c r="B117" s="42" t="s">
        <v>715</v>
      </c>
      <c r="C117" s="1056"/>
      <c r="D117" s="775" t="s">
        <v>35</v>
      </c>
      <c r="E117" s="462"/>
      <c r="G117" s="1066"/>
      <c r="H117" s="1066"/>
      <c r="I117" s="87">
        <f>IF(G117-H117&lt;0,0,G117-H117)</f>
        <v>0</v>
      </c>
      <c r="J117" s="1074"/>
      <c r="K117" s="1068">
        <v>1</v>
      </c>
      <c r="L117" s="87">
        <f>(I117*K117)+J117</f>
        <v>0</v>
      </c>
      <c r="N117" s="1062"/>
    </row>
    <row r="118" spans="2:14" s="1064" customFormat="1" ht="12" thickBot="1" x14ac:dyDescent="0.25">
      <c r="B118" s="42" t="s">
        <v>716</v>
      </c>
      <c r="C118" s="842"/>
      <c r="D118" s="775" t="s">
        <v>36</v>
      </c>
      <c r="E118" s="462"/>
      <c r="G118" s="1066"/>
      <c r="H118" s="1066"/>
      <c r="I118" s="87">
        <f>IF(G118-H118&lt;0,0,G118-H118)</f>
        <v>0</v>
      </c>
      <c r="J118" s="1074"/>
      <c r="K118" s="1068">
        <v>1.5</v>
      </c>
      <c r="L118" s="87">
        <f>(I118*K118)+J118</f>
        <v>0</v>
      </c>
      <c r="N118" s="1062"/>
    </row>
    <row r="119" spans="2:14" s="1064" customFormat="1" ht="12" thickBot="1" x14ac:dyDescent="0.25">
      <c r="B119" s="42" t="s">
        <v>717</v>
      </c>
      <c r="C119" s="842"/>
      <c r="D119" s="775" t="s">
        <v>663</v>
      </c>
      <c r="E119" s="462"/>
      <c r="G119" s="1066"/>
      <c r="H119" s="1066"/>
      <c r="I119" s="87">
        <f>IF(G119-H119&lt;0,0,G119-H119)</f>
        <v>0</v>
      </c>
      <c r="J119" s="1074"/>
      <c r="K119" s="1068">
        <v>1</v>
      </c>
      <c r="L119" s="87">
        <f>(I119*K119)+J119</f>
        <v>0</v>
      </c>
      <c r="N119" s="1062"/>
    </row>
    <row r="120" spans="2:14" s="1064" customFormat="1" ht="12" thickBot="1" x14ac:dyDescent="0.25">
      <c r="B120" s="42"/>
      <c r="C120" s="463"/>
      <c r="D120" s="463"/>
      <c r="E120" s="463"/>
      <c r="F120" s="464"/>
      <c r="G120" s="465"/>
      <c r="H120" s="465"/>
      <c r="I120" s="466"/>
      <c r="J120" s="465"/>
      <c r="K120" s="467"/>
      <c r="L120" s="466"/>
      <c r="N120" s="1062"/>
    </row>
    <row r="121" spans="2:14" s="1064" customFormat="1" ht="12" thickBot="1" x14ac:dyDescent="0.25">
      <c r="B121" s="42" t="s">
        <v>1160</v>
      </c>
      <c r="C121" s="1062"/>
      <c r="D121" s="469" t="s">
        <v>853</v>
      </c>
      <c r="E121" s="463"/>
      <c r="F121" s="464"/>
      <c r="G121" s="470"/>
      <c r="H121" s="470"/>
      <c r="I121" s="471">
        <f>IF(G121-H121&lt;0,0,G121-H121)</f>
        <v>0</v>
      </c>
      <c r="J121" s="470"/>
      <c r="K121" s="1068">
        <v>8</v>
      </c>
      <c r="L121" s="471">
        <f>(I121*K121)+J121</f>
        <v>0</v>
      </c>
      <c r="N121" s="1062"/>
    </row>
    <row r="122" spans="2:14" s="1064" customFormat="1" ht="12" thickBot="1" x14ac:dyDescent="0.25">
      <c r="B122" s="462"/>
      <c r="C122" s="565"/>
      <c r="D122" s="462"/>
      <c r="E122" s="462"/>
      <c r="G122" s="90"/>
      <c r="H122" s="90"/>
      <c r="I122" s="90"/>
      <c r="J122" s="90"/>
      <c r="K122" s="1069"/>
      <c r="L122" s="90"/>
    </row>
    <row r="123" spans="2:14" s="1064" customFormat="1" ht="12" thickBot="1" x14ac:dyDescent="0.25">
      <c r="B123" s="85" t="s">
        <v>683</v>
      </c>
      <c r="C123" s="86" t="s">
        <v>55</v>
      </c>
      <c r="D123" s="85"/>
      <c r="E123" s="62"/>
      <c r="F123" s="1063"/>
      <c r="G123" s="87">
        <f>SUM(G125:G130)+G132</f>
        <v>0</v>
      </c>
      <c r="H123" s="87">
        <f>SUM(H125:H130)+H132</f>
        <v>0</v>
      </c>
      <c r="I123" s="87">
        <f>SUM(I125:I130)+I132</f>
        <v>0</v>
      </c>
      <c r="J123" s="87">
        <f>SUM(J125:J130)+J132</f>
        <v>0</v>
      </c>
      <c r="K123" s="1069"/>
      <c r="L123" s="87">
        <f>SUM(L125:L130)+L132</f>
        <v>0</v>
      </c>
    </row>
    <row r="124" spans="2:14" s="1064" customFormat="1" ht="12" thickBot="1" x14ac:dyDescent="0.25">
      <c r="B124" s="88"/>
      <c r="C124" s="89"/>
      <c r="D124" s="462"/>
      <c r="E124" s="462"/>
      <c r="G124" s="90"/>
      <c r="H124" s="115"/>
      <c r="I124" s="115"/>
      <c r="J124" s="90"/>
      <c r="K124" s="1069"/>
      <c r="L124" s="90"/>
    </row>
    <row r="125" spans="2:14" s="1064" customFormat="1" ht="12" thickBot="1" x14ac:dyDescent="0.25">
      <c r="B125" s="637" t="s">
        <v>684</v>
      </c>
      <c r="C125" s="462"/>
      <c r="D125" s="462" t="s">
        <v>25</v>
      </c>
      <c r="E125" s="462"/>
      <c r="F125" s="1062"/>
      <c r="G125" s="1066"/>
      <c r="H125" s="1066"/>
      <c r="I125" s="87">
        <f t="shared" ref="I125:I130" si="6">IF(G125-H125&lt;0,0,G125-H125)</f>
        <v>0</v>
      </c>
      <c r="J125" s="1074"/>
      <c r="K125" s="1068">
        <v>0.2</v>
      </c>
      <c r="L125" s="87">
        <f t="shared" ref="L125:L130" si="7">(I125*K125)+J125</f>
        <v>0</v>
      </c>
    </row>
    <row r="126" spans="2:14" s="1064" customFormat="1" ht="12" thickBot="1" x14ac:dyDescent="0.25">
      <c r="B126" s="637" t="s">
        <v>685</v>
      </c>
      <c r="C126" s="462"/>
      <c r="D126" s="462" t="s">
        <v>27</v>
      </c>
      <c r="E126" s="462"/>
      <c r="F126" s="1062"/>
      <c r="G126" s="1066"/>
      <c r="H126" s="1066"/>
      <c r="I126" s="87">
        <f t="shared" si="6"/>
        <v>0</v>
      </c>
      <c r="J126" s="1074"/>
      <c r="K126" s="1068">
        <v>0.5</v>
      </c>
      <c r="L126" s="87">
        <f t="shared" si="7"/>
        <v>0</v>
      </c>
    </row>
    <row r="127" spans="2:14" s="1064" customFormat="1" ht="12" thickBot="1" x14ac:dyDescent="0.25">
      <c r="B127" s="637" t="s">
        <v>51</v>
      </c>
      <c r="C127" s="462"/>
      <c r="D127" s="462" t="s">
        <v>29</v>
      </c>
      <c r="E127" s="462"/>
      <c r="F127" s="1062"/>
      <c r="G127" s="1066"/>
      <c r="H127" s="1066"/>
      <c r="I127" s="87">
        <f t="shared" si="6"/>
        <v>0</v>
      </c>
      <c r="J127" s="1074"/>
      <c r="K127" s="1068">
        <v>0.5</v>
      </c>
      <c r="L127" s="87">
        <f t="shared" si="7"/>
        <v>0</v>
      </c>
    </row>
    <row r="128" spans="2:14" s="1064" customFormat="1" ht="12" thickBot="1" x14ac:dyDescent="0.25">
      <c r="B128" s="637" t="s">
        <v>52</v>
      </c>
      <c r="C128" s="462"/>
      <c r="D128" s="462" t="s">
        <v>31</v>
      </c>
      <c r="E128" s="462"/>
      <c r="F128" s="1062"/>
      <c r="G128" s="1066"/>
      <c r="H128" s="1066"/>
      <c r="I128" s="87">
        <f t="shared" si="6"/>
        <v>0</v>
      </c>
      <c r="J128" s="1074"/>
      <c r="K128" s="1068">
        <v>1</v>
      </c>
      <c r="L128" s="87">
        <f t="shared" si="7"/>
        <v>0</v>
      </c>
    </row>
    <row r="129" spans="1:12" s="1064" customFormat="1" ht="12" thickBot="1" x14ac:dyDescent="0.25">
      <c r="B129" s="637" t="s">
        <v>53</v>
      </c>
      <c r="C129" s="462"/>
      <c r="D129" s="462" t="s">
        <v>33</v>
      </c>
      <c r="E129" s="462"/>
      <c r="F129" s="1062"/>
      <c r="G129" s="1066"/>
      <c r="H129" s="1066"/>
      <c r="I129" s="87">
        <f t="shared" si="6"/>
        <v>0</v>
      </c>
      <c r="J129" s="1074"/>
      <c r="K129" s="1068">
        <v>1.5</v>
      </c>
      <c r="L129" s="87">
        <f t="shared" si="7"/>
        <v>0</v>
      </c>
    </row>
    <row r="130" spans="1:12" s="1064" customFormat="1" ht="12" thickBot="1" x14ac:dyDescent="0.25">
      <c r="B130" s="637" t="s">
        <v>54</v>
      </c>
      <c r="C130" s="462"/>
      <c r="D130" s="462" t="s">
        <v>663</v>
      </c>
      <c r="E130" s="462"/>
      <c r="F130" s="1062"/>
      <c r="G130" s="1066"/>
      <c r="H130" s="1066"/>
      <c r="I130" s="87">
        <f t="shared" si="6"/>
        <v>0</v>
      </c>
      <c r="J130" s="1074"/>
      <c r="K130" s="1068">
        <v>0.5</v>
      </c>
      <c r="L130" s="87">
        <f t="shared" si="7"/>
        <v>0</v>
      </c>
    </row>
    <row r="131" spans="1:12" s="1064" customFormat="1" ht="12" thickBot="1" x14ac:dyDescent="0.25">
      <c r="B131" s="463"/>
      <c r="C131" s="463"/>
      <c r="D131" s="463"/>
      <c r="E131" s="463"/>
      <c r="F131" s="464"/>
      <c r="G131" s="465"/>
      <c r="H131" s="465"/>
      <c r="I131" s="466"/>
      <c r="J131" s="465"/>
      <c r="K131" s="467"/>
      <c r="L131" s="466"/>
    </row>
    <row r="132" spans="1:12" s="1064" customFormat="1" ht="12" thickBot="1" x14ac:dyDescent="0.25">
      <c r="B132" s="468" t="s">
        <v>852</v>
      </c>
      <c r="C132" s="1062"/>
      <c r="D132" s="469" t="s">
        <v>853</v>
      </c>
      <c r="E132" s="463"/>
      <c r="F132" s="464"/>
      <c r="G132" s="470"/>
      <c r="H132" s="470"/>
      <c r="I132" s="471">
        <f>IF(G132-H132&lt;0,0,G132-H132)</f>
        <v>0</v>
      </c>
      <c r="J132" s="470"/>
      <c r="K132" s="1068">
        <v>8</v>
      </c>
      <c r="L132" s="471">
        <f>(I132*K132)+J132</f>
        <v>0</v>
      </c>
    </row>
    <row r="133" spans="1:12" s="1064" customFormat="1" ht="12" thickBot="1" x14ac:dyDescent="0.25">
      <c r="B133" s="462"/>
      <c r="C133" s="565"/>
      <c r="D133" s="462"/>
      <c r="E133" s="462"/>
      <c r="G133" s="90"/>
      <c r="H133" s="90"/>
      <c r="I133" s="90"/>
      <c r="J133" s="1067"/>
      <c r="K133" s="1069"/>
      <c r="L133" s="90"/>
    </row>
    <row r="134" spans="1:12" s="1064" customFormat="1" ht="12" thickBot="1" x14ac:dyDescent="0.25">
      <c r="B134" s="85" t="s">
        <v>686</v>
      </c>
      <c r="C134" s="86" t="s">
        <v>508</v>
      </c>
      <c r="D134" s="85"/>
      <c r="E134" s="62"/>
      <c r="F134" s="1088"/>
      <c r="G134" s="1066"/>
      <c r="H134" s="1066"/>
      <c r="I134" s="87">
        <f>IF(G134-H134&lt;0,0,G134-H134)</f>
        <v>0</v>
      </c>
      <c r="J134" s="1074"/>
      <c r="K134" s="1068">
        <v>0.75</v>
      </c>
      <c r="L134" s="87">
        <f>(I134*K134)+J134</f>
        <v>0</v>
      </c>
    </row>
    <row r="135" spans="1:12" s="1064" customFormat="1" ht="12" thickBot="1" x14ac:dyDescent="0.25">
      <c r="B135" s="462"/>
      <c r="C135" s="565"/>
      <c r="D135" s="462"/>
      <c r="E135" s="462"/>
      <c r="G135" s="90"/>
      <c r="H135" s="90"/>
      <c r="I135" s="90"/>
      <c r="J135" s="90"/>
      <c r="K135" s="1069"/>
      <c r="L135" s="90"/>
    </row>
    <row r="136" spans="1:12" s="1064" customFormat="1" ht="12" thickBot="1" x14ac:dyDescent="0.25">
      <c r="B136" s="85" t="s">
        <v>687</v>
      </c>
      <c r="C136" s="62" t="s">
        <v>509</v>
      </c>
      <c r="D136" s="85"/>
      <c r="E136" s="62"/>
      <c r="F136" s="1063"/>
      <c r="G136" s="87">
        <f>G138+G140+G142</f>
        <v>0</v>
      </c>
      <c r="H136" s="87">
        <f>H138+H140+H142</f>
        <v>0</v>
      </c>
      <c r="I136" s="87">
        <f>I138+I140+I142</f>
        <v>0</v>
      </c>
      <c r="J136" s="87">
        <f>J138+J140+J142</f>
        <v>0</v>
      </c>
      <c r="K136" s="1069"/>
      <c r="L136" s="87">
        <f>L138+L140+L142</f>
        <v>0</v>
      </c>
    </row>
    <row r="137" spans="1:12" s="1064" customFormat="1" ht="12" thickBot="1" x14ac:dyDescent="0.25">
      <c r="B137" s="1072"/>
      <c r="C137" s="65"/>
      <c r="D137" s="462"/>
      <c r="E137" s="462"/>
      <c r="G137" s="90"/>
      <c r="H137" s="90"/>
      <c r="I137" s="90"/>
      <c r="J137" s="90"/>
      <c r="K137" s="1069"/>
      <c r="L137" s="112"/>
    </row>
    <row r="138" spans="1:12" s="1064" customFormat="1" ht="12" thickBot="1" x14ac:dyDescent="0.25">
      <c r="B138" s="91" t="s">
        <v>688</v>
      </c>
      <c r="C138" s="65" t="s">
        <v>56</v>
      </c>
      <c r="D138" s="462"/>
      <c r="E138" s="462"/>
      <c r="G138" s="1066"/>
      <c r="H138" s="1066"/>
      <c r="I138" s="87">
        <f>IF(G138-H138&lt;0,0,G138-H138)</f>
        <v>0</v>
      </c>
      <c r="J138" s="1074"/>
      <c r="K138" s="1068">
        <v>0.35</v>
      </c>
      <c r="L138" s="87">
        <f>(I138*K138)+J138</f>
        <v>0</v>
      </c>
    </row>
    <row r="139" spans="1:12" s="1064" customFormat="1" ht="12" thickBot="1" x14ac:dyDescent="0.25">
      <c r="B139" s="91"/>
      <c r="C139" s="65"/>
      <c r="D139" s="462"/>
      <c r="E139" s="462"/>
      <c r="G139" s="1067"/>
      <c r="H139" s="1067"/>
      <c r="I139" s="1067"/>
      <c r="J139" s="1067"/>
      <c r="K139" s="1069"/>
      <c r="L139" s="1089"/>
    </row>
    <row r="140" spans="1:12" s="1064" customFormat="1" ht="12" thickBot="1" x14ac:dyDescent="0.25">
      <c r="B140" s="91" t="s">
        <v>689</v>
      </c>
      <c r="C140" s="65" t="s">
        <v>57</v>
      </c>
      <c r="D140" s="462"/>
      <c r="E140" s="462"/>
      <c r="G140" s="1066"/>
      <c r="H140" s="1066"/>
      <c r="I140" s="87">
        <f>IF(G140-H140&lt;0,0,G140-H140)</f>
        <v>0</v>
      </c>
      <c r="J140" s="1074"/>
      <c r="K140" s="1068">
        <v>0.75</v>
      </c>
      <c r="L140" s="87">
        <f>(I140*K140)+J140</f>
        <v>0</v>
      </c>
    </row>
    <row r="141" spans="1:12" s="1064" customFormat="1" ht="12" thickBot="1" x14ac:dyDescent="0.25">
      <c r="A141" s="1062"/>
      <c r="B141" s="91"/>
      <c r="C141" s="65"/>
      <c r="D141" s="462"/>
      <c r="E141" s="462"/>
      <c r="F141" s="1062"/>
      <c r="G141" s="1067"/>
      <c r="H141" s="1067"/>
      <c r="I141" s="1067"/>
      <c r="J141" s="1067"/>
      <c r="K141" s="1069"/>
      <c r="L141" s="1067"/>
    </row>
    <row r="142" spans="1:12" s="1064" customFormat="1" ht="12" thickBot="1" x14ac:dyDescent="0.25">
      <c r="B142" s="91" t="s">
        <v>690</v>
      </c>
      <c r="C142" s="65" t="s">
        <v>58</v>
      </c>
      <c r="D142" s="462"/>
      <c r="E142" s="462"/>
      <c r="G142" s="1066"/>
      <c r="H142" s="1066"/>
      <c r="I142" s="87">
        <f>IF(G142-H142&lt;0,0,G142-H142)</f>
        <v>0</v>
      </c>
      <c r="J142" s="1074"/>
      <c r="K142" s="1068">
        <v>1</v>
      </c>
      <c r="L142" s="87">
        <f>(I142*K142)+J142</f>
        <v>0</v>
      </c>
    </row>
    <row r="143" spans="1:12" s="1064" customFormat="1" ht="12" thickBot="1" x14ac:dyDescent="0.25">
      <c r="B143" s="88"/>
      <c r="C143" s="89"/>
      <c r="D143" s="1062"/>
      <c r="E143" s="1062"/>
      <c r="G143" s="90"/>
      <c r="H143" s="90"/>
      <c r="I143" s="90"/>
      <c r="J143" s="90"/>
      <c r="K143" s="1069"/>
      <c r="L143" s="90"/>
    </row>
    <row r="144" spans="1:12" s="1064" customFormat="1" ht="12" thickBot="1" x14ac:dyDescent="0.25">
      <c r="B144" s="85" t="s">
        <v>691</v>
      </c>
      <c r="C144" s="86" t="s">
        <v>63</v>
      </c>
      <c r="D144" s="85"/>
      <c r="E144" s="62"/>
      <c r="F144" s="1076"/>
      <c r="G144" s="87">
        <f>G146+G148+G150</f>
        <v>0</v>
      </c>
      <c r="H144" s="87">
        <f>H146+H148+H150</f>
        <v>0</v>
      </c>
      <c r="I144" s="87">
        <f>I146+I148+I150</f>
        <v>0</v>
      </c>
      <c r="J144" s="87">
        <f>J146+J148+J150</f>
        <v>0</v>
      </c>
      <c r="K144" s="1069"/>
      <c r="L144" s="87">
        <f>L146+L148+L150</f>
        <v>0</v>
      </c>
    </row>
    <row r="145" spans="1:16" s="1064" customFormat="1" ht="12" thickBot="1" x14ac:dyDescent="0.25">
      <c r="B145" s="88"/>
      <c r="C145" s="89"/>
      <c r="D145" s="462"/>
      <c r="E145" s="462"/>
      <c r="G145" s="90"/>
      <c r="H145" s="90"/>
      <c r="I145" s="90"/>
      <c r="J145" s="90"/>
      <c r="K145" s="1069"/>
      <c r="L145" s="90"/>
    </row>
    <row r="146" spans="1:16" s="1064" customFormat="1" ht="12" thickBot="1" x14ac:dyDescent="0.25">
      <c r="B146" s="91" t="s">
        <v>692</v>
      </c>
      <c r="C146" s="92" t="s">
        <v>521</v>
      </c>
      <c r="D146" s="462"/>
      <c r="E146" s="462"/>
      <c r="G146" s="1066"/>
      <c r="H146" s="1066"/>
      <c r="I146" s="87">
        <f>IF(G146-H146&lt;0,0,G146-H146)</f>
        <v>0</v>
      </c>
      <c r="J146" s="1074"/>
      <c r="K146" s="1068">
        <v>1.5</v>
      </c>
      <c r="L146" s="87">
        <f>(I146*K146)+J146</f>
        <v>0</v>
      </c>
    </row>
    <row r="147" spans="1:16" s="1064" customFormat="1" ht="12" thickBot="1" x14ac:dyDescent="0.25">
      <c r="B147" s="65"/>
      <c r="C147" s="92"/>
      <c r="D147" s="462"/>
      <c r="E147" s="462"/>
      <c r="G147" s="1067"/>
      <c r="H147" s="1067"/>
      <c r="I147" s="1067"/>
      <c r="J147" s="1067"/>
      <c r="K147" s="1069"/>
      <c r="L147" s="1067"/>
    </row>
    <row r="148" spans="1:16" s="1064" customFormat="1" ht="12" thickBot="1" x14ac:dyDescent="0.25">
      <c r="B148" s="91" t="s">
        <v>693</v>
      </c>
      <c r="C148" s="92" t="s">
        <v>522</v>
      </c>
      <c r="D148" s="462"/>
      <c r="E148" s="462"/>
      <c r="G148" s="1066"/>
      <c r="H148" s="1066"/>
      <c r="I148" s="87">
        <f>IF(G148-H148&lt;0,0,G148-H148)</f>
        <v>0</v>
      </c>
      <c r="J148" s="1074"/>
      <c r="K148" s="1068">
        <v>1</v>
      </c>
      <c r="L148" s="87">
        <f>(I148*K148)+J148</f>
        <v>0</v>
      </c>
    </row>
    <row r="149" spans="1:16" s="1064" customFormat="1" ht="12" thickBot="1" x14ac:dyDescent="0.25">
      <c r="B149" s="65"/>
      <c r="C149" s="92"/>
      <c r="D149" s="462"/>
      <c r="E149" s="462"/>
      <c r="G149" s="1067"/>
      <c r="H149" s="1067"/>
      <c r="I149" s="1067"/>
      <c r="J149" s="1067"/>
      <c r="K149" s="1069"/>
      <c r="L149" s="1067"/>
    </row>
    <row r="150" spans="1:16" s="1064" customFormat="1" ht="12" thickBot="1" x14ac:dyDescent="0.25">
      <c r="B150" s="91" t="s">
        <v>694</v>
      </c>
      <c r="C150" s="92" t="s">
        <v>695</v>
      </c>
      <c r="D150" s="462"/>
      <c r="E150" s="462"/>
      <c r="G150" s="1066"/>
      <c r="H150" s="1066"/>
      <c r="I150" s="87">
        <f>IF(G150-H150&lt;0,0,G150-H150)</f>
        <v>0</v>
      </c>
      <c r="J150" s="1074"/>
      <c r="K150" s="1068">
        <v>1</v>
      </c>
      <c r="L150" s="87">
        <f>(I150*K150)+J150</f>
        <v>0</v>
      </c>
    </row>
    <row r="151" spans="1:16" s="1064" customFormat="1" ht="12" thickBot="1" x14ac:dyDescent="0.25">
      <c r="B151" s="65"/>
      <c r="C151" s="565"/>
      <c r="D151" s="462"/>
      <c r="E151" s="462"/>
      <c r="G151" s="90"/>
      <c r="H151" s="90"/>
      <c r="I151" s="90"/>
      <c r="J151" s="90"/>
      <c r="K151" s="1069"/>
      <c r="L151" s="90"/>
    </row>
    <row r="152" spans="1:16" s="1064" customFormat="1" ht="12" thickBot="1" x14ac:dyDescent="0.25">
      <c r="B152" s="85" t="s">
        <v>696</v>
      </c>
      <c r="C152" s="85" t="s">
        <v>1141</v>
      </c>
      <c r="D152" s="85"/>
      <c r="E152" s="62"/>
      <c r="F152" s="1076"/>
      <c r="G152" s="87">
        <f>G155+G162+G178</f>
        <v>0</v>
      </c>
      <c r="H152" s="87">
        <f>H155+H162+H178</f>
        <v>0</v>
      </c>
      <c r="I152" s="87">
        <f>I155+I162+I178</f>
        <v>0</v>
      </c>
      <c r="J152" s="87">
        <f>J155+J162+J178</f>
        <v>0</v>
      </c>
      <c r="K152" s="1069"/>
      <c r="L152" s="87">
        <f>L155+L162+L178</f>
        <v>0</v>
      </c>
    </row>
    <row r="153" spans="1:16" s="1064" customFormat="1" x14ac:dyDescent="0.2">
      <c r="B153" s="63"/>
      <c r="C153" s="108"/>
      <c r="D153" s="108"/>
      <c r="E153" s="462"/>
      <c r="G153" s="90"/>
      <c r="H153" s="90"/>
      <c r="I153" s="90"/>
      <c r="J153" s="90"/>
      <c r="K153" s="1069"/>
      <c r="L153" s="116"/>
    </row>
    <row r="154" spans="1:16" ht="12" thickBot="1" x14ac:dyDescent="0.25">
      <c r="A154" s="1060"/>
      <c r="B154" s="65"/>
      <c r="C154" s="108"/>
      <c r="D154" s="108"/>
      <c r="E154" s="775"/>
      <c r="F154" s="1060"/>
      <c r="G154" s="117"/>
      <c r="H154" s="1017"/>
      <c r="I154" s="1017"/>
      <c r="J154" s="1017"/>
      <c r="K154" s="118" t="s">
        <v>535</v>
      </c>
      <c r="L154" s="119" t="s">
        <v>536</v>
      </c>
    </row>
    <row r="155" spans="1:16" s="1064" customFormat="1" ht="12" thickBot="1" x14ac:dyDescent="0.25">
      <c r="B155" s="473" t="s">
        <v>697</v>
      </c>
      <c r="C155" s="477" t="s">
        <v>857</v>
      </c>
      <c r="D155" s="477"/>
      <c r="E155" s="463"/>
      <c r="F155" s="464" t="s">
        <v>291</v>
      </c>
      <c r="G155" s="471">
        <f>SUM(G156:G160)</f>
        <v>0</v>
      </c>
      <c r="H155" s="465"/>
      <c r="I155" s="465"/>
      <c r="J155" s="465"/>
      <c r="K155" s="467"/>
      <c r="L155" s="471">
        <f>SUM(L156:L160)</f>
        <v>0</v>
      </c>
    </row>
    <row r="156" spans="1:16" s="1064" customFormat="1" ht="12" thickBot="1" x14ac:dyDescent="0.25">
      <c r="B156" s="468" t="s">
        <v>698</v>
      </c>
      <c r="C156" s="477"/>
      <c r="D156" s="469" t="s">
        <v>87</v>
      </c>
      <c r="E156" s="463"/>
      <c r="F156" s="474"/>
      <c r="G156" s="475"/>
      <c r="H156" s="465"/>
      <c r="I156" s="465"/>
      <c r="J156" s="465"/>
      <c r="K156" s="1090">
        <f>IF(L154=0," ",IF(L154="STA Approach",100%,300%))</f>
        <v>1</v>
      </c>
      <c r="L156" s="471">
        <f>IF(K156=" ",0,G156*K156)</f>
        <v>0</v>
      </c>
      <c r="P156" s="36" t="s">
        <v>536</v>
      </c>
    </row>
    <row r="157" spans="1:16" s="1064" customFormat="1" ht="12" thickBot="1" x14ac:dyDescent="0.25">
      <c r="B157" s="468" t="s">
        <v>699</v>
      </c>
      <c r="C157" s="477"/>
      <c r="D157" s="469" t="s">
        <v>88</v>
      </c>
      <c r="E157" s="463"/>
      <c r="F157" s="474"/>
      <c r="G157" s="475"/>
      <c r="H157" s="465"/>
      <c r="I157" s="465"/>
      <c r="J157" s="465"/>
      <c r="K157" s="1090">
        <f>IF($L$154=0," ",IF($L$154="STA Approach",150%,400%))</f>
        <v>1.5</v>
      </c>
      <c r="L157" s="471">
        <f>IF(K157=" ",0,G157*K157)</f>
        <v>0</v>
      </c>
      <c r="P157" s="36" t="s">
        <v>537</v>
      </c>
    </row>
    <row r="158" spans="1:16" s="1064" customFormat="1" ht="12" thickBot="1" x14ac:dyDescent="0.25">
      <c r="B158" s="468" t="s">
        <v>858</v>
      </c>
      <c r="C158" s="638"/>
      <c r="D158" s="463" t="s">
        <v>859</v>
      </c>
      <c r="E158" s="463"/>
      <c r="F158" s="474"/>
      <c r="G158" s="475"/>
      <c r="H158" s="465" t="str">
        <f>IF(AND(ISNUMBER(C61),ISNUMBER(C62)),C61-C62,"")</f>
        <v/>
      </c>
      <c r="I158" s="465"/>
      <c r="J158" s="465"/>
      <c r="K158" s="476">
        <v>2.5</v>
      </c>
      <c r="L158" s="471">
        <f>IF(K158=" ",0,G158*K158)</f>
        <v>0</v>
      </c>
      <c r="P158" s="36"/>
    </row>
    <row r="159" spans="1:16" s="1064" customFormat="1" ht="12" thickBot="1" x14ac:dyDescent="0.25">
      <c r="B159" s="468" t="s">
        <v>860</v>
      </c>
      <c r="C159" s="638"/>
      <c r="D159" s="463" t="s">
        <v>1250</v>
      </c>
      <c r="E159" s="463"/>
      <c r="F159" s="474"/>
      <c r="G159" s="470"/>
      <c r="H159" s="465"/>
      <c r="I159" s="465"/>
      <c r="J159" s="465"/>
      <c r="K159" s="476">
        <v>8</v>
      </c>
      <c r="L159" s="471">
        <f>IF(K159=" ",0,G159*K159)</f>
        <v>0</v>
      </c>
      <c r="P159" s="36"/>
    </row>
    <row r="160" spans="1:16" s="1064" customFormat="1" ht="12" thickBot="1" x14ac:dyDescent="0.25">
      <c r="B160" s="468" t="s">
        <v>861</v>
      </c>
      <c r="C160" s="638"/>
      <c r="D160" s="463" t="s">
        <v>1261</v>
      </c>
      <c r="E160" s="463"/>
      <c r="F160" s="474"/>
      <c r="G160" s="470"/>
      <c r="H160" s="465"/>
      <c r="I160" s="465"/>
      <c r="J160" s="465"/>
      <c r="K160" s="476">
        <v>8</v>
      </c>
      <c r="L160" s="471">
        <f>IF(K160=" ",0,G160*K160)</f>
        <v>0</v>
      </c>
      <c r="P160" s="36"/>
    </row>
    <row r="161" spans="1:13" s="1064" customFormat="1" ht="12" thickBot="1" x14ac:dyDescent="0.25">
      <c r="B161" s="99"/>
      <c r="C161" s="79"/>
      <c r="D161" s="79"/>
      <c r="E161" s="462"/>
      <c r="F161" s="1083"/>
      <c r="G161" s="1083"/>
      <c r="H161" s="1067"/>
      <c r="I161" s="1067"/>
      <c r="J161" s="1067"/>
      <c r="K161" s="1069"/>
      <c r="L161" s="1067"/>
    </row>
    <row r="162" spans="1:13" s="1064" customFormat="1" ht="12" thickBot="1" x14ac:dyDescent="0.25">
      <c r="B162" s="99" t="s">
        <v>700</v>
      </c>
      <c r="C162" s="79" t="s">
        <v>492</v>
      </c>
      <c r="D162" s="79"/>
      <c r="E162" s="462"/>
      <c r="G162" s="87">
        <f>G164+G171+G175</f>
        <v>0</v>
      </c>
      <c r="H162" s="87">
        <f>H164+H171+H175</f>
        <v>0</v>
      </c>
      <c r="I162" s="87">
        <f>I164+I171+I175</f>
        <v>0</v>
      </c>
      <c r="J162" s="87">
        <f>J164+J171+J175</f>
        <v>0</v>
      </c>
      <c r="K162" s="1069"/>
      <c r="L162" s="87">
        <f>L164+L171+L175</f>
        <v>0</v>
      </c>
    </row>
    <row r="163" spans="1:13" s="1064" customFormat="1" ht="12" thickBot="1" x14ac:dyDescent="0.25">
      <c r="B163" s="99"/>
      <c r="C163" s="79"/>
      <c r="D163" s="79"/>
      <c r="E163" s="462"/>
      <c r="F163" s="1083"/>
      <c r="G163" s="1083"/>
      <c r="H163" s="1067"/>
      <c r="I163" s="1067"/>
      <c r="J163" s="1067"/>
      <c r="K163" s="1069"/>
      <c r="L163" s="1067"/>
    </row>
    <row r="164" spans="1:13" s="1064" customFormat="1" ht="12" thickBot="1" x14ac:dyDescent="0.25">
      <c r="B164" s="768" t="s">
        <v>701</v>
      </c>
      <c r="C164" s="775" t="s">
        <v>9</v>
      </c>
      <c r="D164" s="108"/>
      <c r="E164" s="462"/>
      <c r="G164" s="87">
        <f>SUM(G165:G168)</f>
        <v>0</v>
      </c>
      <c r="H164" s="1083"/>
      <c r="I164" s="1083"/>
      <c r="J164" s="1083"/>
      <c r="K164" s="1069"/>
      <c r="L164" s="106">
        <f>SUM(L165:L168)</f>
        <v>0</v>
      </c>
    </row>
    <row r="165" spans="1:13" s="1064" customFormat="1" ht="12" thickBot="1" x14ac:dyDescent="0.25">
      <c r="B165" s="768" t="s">
        <v>89</v>
      </c>
      <c r="C165" s="842"/>
      <c r="D165" s="775" t="s">
        <v>25</v>
      </c>
      <c r="E165" s="462"/>
      <c r="G165" s="1066"/>
      <c r="H165" s="1083"/>
      <c r="I165" s="1083"/>
      <c r="J165" s="1083"/>
      <c r="K165" s="1068">
        <v>0.2</v>
      </c>
      <c r="L165" s="87">
        <f>G165*K165</f>
        <v>0</v>
      </c>
    </row>
    <row r="166" spans="1:13" s="1064" customFormat="1" ht="12" thickBot="1" x14ac:dyDescent="0.25">
      <c r="B166" s="768" t="s">
        <v>90</v>
      </c>
      <c r="C166" s="842"/>
      <c r="D166" s="775" t="s">
        <v>27</v>
      </c>
      <c r="E166" s="462"/>
      <c r="F166" s="1083"/>
      <c r="G166" s="1066"/>
      <c r="H166" s="1083"/>
      <c r="I166" s="1083"/>
      <c r="J166" s="1083"/>
      <c r="K166" s="1068">
        <v>0.5</v>
      </c>
      <c r="L166" s="87">
        <f>G166*K166</f>
        <v>0</v>
      </c>
      <c r="M166" s="1083"/>
    </row>
    <row r="167" spans="1:13" s="1064" customFormat="1" ht="12" thickBot="1" x14ac:dyDescent="0.25">
      <c r="B167" s="768" t="s">
        <v>91</v>
      </c>
      <c r="C167" s="1056"/>
      <c r="D167" s="775" t="s">
        <v>35</v>
      </c>
      <c r="E167" s="462"/>
      <c r="G167" s="1066"/>
      <c r="H167" s="1083"/>
      <c r="I167" s="1083"/>
      <c r="J167" s="1083"/>
      <c r="K167" s="1068">
        <v>1</v>
      </c>
      <c r="L167" s="87">
        <f>G167*K167</f>
        <v>0</v>
      </c>
    </row>
    <row r="168" spans="1:13" s="1064" customFormat="1" ht="12" thickBot="1" x14ac:dyDescent="0.25">
      <c r="B168" s="768" t="s">
        <v>92</v>
      </c>
      <c r="C168" s="842"/>
      <c r="D168" s="775" t="s">
        <v>36</v>
      </c>
      <c r="E168" s="462"/>
      <c r="G168" s="1066"/>
      <c r="H168" s="1083"/>
      <c r="I168" s="1083"/>
      <c r="J168" s="1083"/>
      <c r="K168" s="1068">
        <v>1.5</v>
      </c>
      <c r="L168" s="87">
        <f>G168*K168</f>
        <v>0</v>
      </c>
    </row>
    <row r="169" spans="1:13" s="1064" customFormat="1" x14ac:dyDescent="0.2">
      <c r="B169" s="99"/>
      <c r="C169" s="79"/>
      <c r="D169" s="79"/>
      <c r="E169" s="462"/>
      <c r="F169" s="1083"/>
      <c r="G169" s="1083"/>
      <c r="H169" s="1083"/>
      <c r="I169" s="1067"/>
      <c r="J169" s="1067"/>
      <c r="K169" s="1069"/>
      <c r="L169" s="1067"/>
    </row>
    <row r="170" spans="1:13" ht="12" thickBot="1" x14ac:dyDescent="0.25">
      <c r="A170" s="1060"/>
      <c r="B170" s="65"/>
      <c r="C170" s="108"/>
      <c r="D170" s="108"/>
      <c r="E170" s="775"/>
      <c r="F170" s="1060"/>
      <c r="G170" s="117"/>
      <c r="H170" s="1017"/>
      <c r="I170" s="1017"/>
      <c r="J170" s="1017"/>
      <c r="K170" s="118" t="s">
        <v>535</v>
      </c>
      <c r="L170" s="119" t="s">
        <v>536</v>
      </c>
    </row>
    <row r="171" spans="1:13" s="1064" customFormat="1" ht="12" thickBot="1" x14ac:dyDescent="0.25">
      <c r="B171" s="1077" t="s">
        <v>702</v>
      </c>
      <c r="C171" s="1071" t="s">
        <v>59</v>
      </c>
      <c r="D171" s="1071"/>
      <c r="E171" s="462"/>
      <c r="F171" s="1064" t="s">
        <v>291</v>
      </c>
      <c r="G171" s="87">
        <f>SUM(G172:G173)</f>
        <v>0</v>
      </c>
      <c r="H171" s="87">
        <f>SUM(H172:H173)</f>
        <v>0</v>
      </c>
      <c r="I171" s="87">
        <f>SUM(I172:I173)</f>
        <v>0</v>
      </c>
      <c r="J171" s="87">
        <f>SUM(J172:J173)</f>
        <v>0</v>
      </c>
      <c r="K171" s="1069"/>
      <c r="L171" s="87">
        <f>SUM(L172:L173)</f>
        <v>0</v>
      </c>
    </row>
    <row r="172" spans="1:13" s="1064" customFormat="1" ht="12" thickBot="1" x14ac:dyDescent="0.25">
      <c r="B172" s="775" t="s">
        <v>93</v>
      </c>
      <c r="C172" s="1071"/>
      <c r="D172" s="1071" t="s">
        <v>87</v>
      </c>
      <c r="E172" s="462"/>
      <c r="G172" s="1066"/>
      <c r="H172" s="1066"/>
      <c r="I172" s="87">
        <f>IF(G172-H172&lt;0,0,G172-H172)</f>
        <v>0</v>
      </c>
      <c r="J172" s="1074"/>
      <c r="K172" s="1090">
        <f>IF($L$170=0," ",IF($L$170="STA Approach",100%,300%))</f>
        <v>1</v>
      </c>
      <c r="L172" s="95">
        <f>IF(K172=" ",0,(I172*K172)+J172)</f>
        <v>0</v>
      </c>
    </row>
    <row r="173" spans="1:13" s="1064" customFormat="1" ht="12" thickBot="1" x14ac:dyDescent="0.25">
      <c r="B173" s="775" t="s">
        <v>94</v>
      </c>
      <c r="C173" s="1071"/>
      <c r="D173" s="1071" t="s">
        <v>88</v>
      </c>
      <c r="E173" s="462"/>
      <c r="G173" s="1066"/>
      <c r="H173" s="1066"/>
      <c r="I173" s="87">
        <f>IF(G173-H173&lt;0,0,G173-H173)</f>
        <v>0</v>
      </c>
      <c r="J173" s="1074"/>
      <c r="K173" s="1090">
        <f>IF($L$170=0," ",IF($L$170="STA Approach",150%,400%))</f>
        <v>1.5</v>
      </c>
      <c r="L173" s="95">
        <f>IF(K173=" ",0,(I173*K173)+J173)</f>
        <v>0</v>
      </c>
    </row>
    <row r="174" spans="1:13" s="1064" customFormat="1" x14ac:dyDescent="0.2">
      <c r="B174" s="99"/>
      <c r="C174" s="79"/>
      <c r="D174" s="79"/>
      <c r="E174" s="462"/>
      <c r="G174" s="1067"/>
      <c r="H174" s="1067"/>
      <c r="I174" s="1067"/>
      <c r="J174" s="1067"/>
      <c r="K174" s="1069"/>
      <c r="L174" s="1067"/>
    </row>
    <row r="175" spans="1:13" s="1064" customFormat="1" x14ac:dyDescent="0.2">
      <c r="B175" s="1077" t="s">
        <v>523</v>
      </c>
      <c r="C175" s="1071" t="s">
        <v>8</v>
      </c>
      <c r="D175" s="79"/>
      <c r="E175" s="462"/>
      <c r="F175" s="1064" t="s">
        <v>290</v>
      </c>
      <c r="G175" s="1074"/>
      <c r="H175" s="1067"/>
      <c r="I175" s="1067"/>
      <c r="J175" s="1067"/>
      <c r="K175" s="1069"/>
      <c r="L175" s="1074"/>
    </row>
    <row r="176" spans="1:13" s="1064" customFormat="1" x14ac:dyDescent="0.2">
      <c r="B176" s="99"/>
      <c r="C176" s="79"/>
      <c r="D176" s="79"/>
      <c r="E176" s="462"/>
      <c r="G176" s="1067"/>
      <c r="H176" s="1067"/>
      <c r="I176" s="1067"/>
      <c r="J176" s="1067"/>
      <c r="K176" s="1069"/>
      <c r="L176" s="1067"/>
    </row>
    <row r="177" spans="1:12" s="1064" customFormat="1" ht="12" thickBot="1" x14ac:dyDescent="0.25">
      <c r="B177" s="99"/>
      <c r="C177" s="79"/>
      <c r="D177" s="79"/>
      <c r="E177" s="462"/>
      <c r="G177" s="1067"/>
      <c r="H177" s="1067"/>
      <c r="I177" s="1067"/>
      <c r="J177" s="1067"/>
      <c r="K177" s="118" t="s">
        <v>535</v>
      </c>
      <c r="L177" s="119" t="s">
        <v>536</v>
      </c>
    </row>
    <row r="178" spans="1:12" s="1064" customFormat="1" ht="12" thickBot="1" x14ac:dyDescent="0.25">
      <c r="B178" s="99" t="s">
        <v>487</v>
      </c>
      <c r="C178" s="79" t="s">
        <v>520</v>
      </c>
      <c r="D178" s="79"/>
      <c r="E178" s="462"/>
      <c r="F178" s="1062" t="s">
        <v>291</v>
      </c>
      <c r="G178" s="87">
        <f>SUM(G179:G180)+G182</f>
        <v>0</v>
      </c>
      <c r="H178" s="87">
        <f>SUM(H179:H180)+H182</f>
        <v>0</v>
      </c>
      <c r="I178" s="87">
        <f>SUM(I179:I180)+I182</f>
        <v>0</v>
      </c>
      <c r="J178" s="87">
        <f>SUM(J179:J180)+J182</f>
        <v>0</v>
      </c>
      <c r="K178" s="1069"/>
      <c r="L178" s="87">
        <f>SUM(L179:L180)+L182</f>
        <v>0</v>
      </c>
    </row>
    <row r="179" spans="1:12" s="1064" customFormat="1" ht="12" thickBot="1" x14ac:dyDescent="0.25">
      <c r="B179" s="775" t="s">
        <v>489</v>
      </c>
      <c r="C179" s="1071"/>
      <c r="D179" s="1071" t="s">
        <v>87</v>
      </c>
      <c r="E179" s="462"/>
      <c r="G179" s="1066"/>
      <c r="H179" s="1066"/>
      <c r="I179" s="87">
        <f>IF(G179-H179&lt;0,0,G179-H179)</f>
        <v>0</v>
      </c>
      <c r="J179" s="1074"/>
      <c r="K179" s="1090">
        <f>IF($L$177=0," ",IF($L$177="STA Approach",100%,300%))</f>
        <v>1</v>
      </c>
      <c r="L179" s="95">
        <f>IF(K179=" ",0,(I179*K179)+J179)</f>
        <v>0</v>
      </c>
    </row>
    <row r="180" spans="1:12" s="1064" customFormat="1" ht="12" thickBot="1" x14ac:dyDescent="0.25">
      <c r="B180" s="775" t="s">
        <v>490</v>
      </c>
      <c r="C180" s="1071"/>
      <c r="D180" s="1071" t="s">
        <v>88</v>
      </c>
      <c r="E180" s="462"/>
      <c r="G180" s="1066"/>
      <c r="H180" s="1066"/>
      <c r="I180" s="87">
        <f>IF(G180-H180&lt;0,0,G180-H180)</f>
        <v>0</v>
      </c>
      <c r="J180" s="1074"/>
      <c r="K180" s="1090">
        <f>IF($L$177=0," ",IF($L$177="STA Approach",150%,400%))</f>
        <v>1.5</v>
      </c>
      <c r="L180" s="95">
        <f>IF(K180=" ",0,(I180*K180)+J180)</f>
        <v>0</v>
      </c>
    </row>
    <row r="181" spans="1:12" s="1064" customFormat="1" x14ac:dyDescent="0.2">
      <c r="B181" s="99"/>
      <c r="C181" s="79"/>
      <c r="D181" s="79"/>
      <c r="E181" s="462"/>
      <c r="G181" s="1067"/>
      <c r="H181" s="1067"/>
      <c r="I181" s="1067"/>
      <c r="J181" s="1067"/>
      <c r="K181" s="1069"/>
      <c r="L181" s="1067"/>
    </row>
    <row r="182" spans="1:12" s="1064" customFormat="1" x14ac:dyDescent="0.2">
      <c r="B182" s="1077" t="s">
        <v>488</v>
      </c>
      <c r="C182" s="1071" t="s">
        <v>8</v>
      </c>
      <c r="D182" s="79"/>
      <c r="E182" s="462"/>
      <c r="F182" s="1062" t="s">
        <v>290</v>
      </c>
      <c r="G182" s="1074"/>
      <c r="H182" s="1067"/>
      <c r="I182" s="1067"/>
      <c r="J182" s="1067"/>
      <c r="K182" s="1069"/>
      <c r="L182" s="1074"/>
    </row>
    <row r="183" spans="1:12" s="1064" customFormat="1" ht="12" thickBot="1" x14ac:dyDescent="0.25">
      <c r="B183" s="99"/>
      <c r="C183" s="79"/>
      <c r="D183" s="79"/>
      <c r="E183" s="462"/>
      <c r="G183" s="1067"/>
      <c r="H183" s="1067"/>
      <c r="I183" s="1067"/>
      <c r="J183" s="1067"/>
      <c r="K183" s="1069"/>
      <c r="L183" s="1067"/>
    </row>
    <row r="184" spans="1:12" ht="12" thickBot="1" x14ac:dyDescent="0.25">
      <c r="A184" s="1064"/>
      <c r="B184" s="120" t="s">
        <v>703</v>
      </c>
      <c r="C184" s="121" t="s">
        <v>634</v>
      </c>
      <c r="D184" s="120"/>
      <c r="E184" s="122"/>
      <c r="F184" s="123"/>
      <c r="G184" s="124">
        <f>G186+G187+G188+G189</f>
        <v>0</v>
      </c>
      <c r="H184" s="122"/>
      <c r="I184" s="122"/>
      <c r="J184" s="122"/>
      <c r="K184" s="122"/>
      <c r="L184" s="124">
        <f>L186+L187+L188+L189</f>
        <v>0</v>
      </c>
    </row>
    <row r="185" spans="1:12" ht="12" thickBot="1" x14ac:dyDescent="0.25">
      <c r="A185" s="1060"/>
      <c r="B185" s="99"/>
      <c r="C185" s="79"/>
      <c r="D185" s="79"/>
      <c r="E185" s="775"/>
      <c r="F185" s="1060"/>
      <c r="G185" s="1091"/>
      <c r="H185" s="1092"/>
      <c r="I185" s="1092"/>
      <c r="J185" s="1092"/>
      <c r="K185" s="1092"/>
      <c r="L185" s="1091"/>
    </row>
    <row r="186" spans="1:12" ht="12" thickBot="1" x14ac:dyDescent="0.25">
      <c r="A186" s="1060"/>
      <c r="B186" s="99" t="s">
        <v>704</v>
      </c>
      <c r="C186" s="79" t="s">
        <v>635</v>
      </c>
      <c r="D186" s="775"/>
      <c r="E186" s="775"/>
      <c r="F186" s="1060"/>
      <c r="G186" s="125"/>
      <c r="H186" s="1083"/>
      <c r="I186" s="1083"/>
      <c r="J186" s="1083"/>
      <c r="K186" s="1090">
        <v>1</v>
      </c>
      <c r="L186" s="87">
        <f>G186*K186</f>
        <v>0</v>
      </c>
    </row>
    <row r="187" spans="1:12" ht="12" thickBot="1" x14ac:dyDescent="0.25">
      <c r="A187" s="1060"/>
      <c r="B187" s="99" t="s">
        <v>709</v>
      </c>
      <c r="C187" s="79" t="s">
        <v>636</v>
      </c>
      <c r="D187" s="775"/>
      <c r="E187" s="775"/>
      <c r="F187" s="1060"/>
      <c r="G187" s="125"/>
      <c r="H187" s="1083"/>
      <c r="I187" s="1083"/>
      <c r="J187" s="1083"/>
      <c r="K187" s="1090">
        <v>2</v>
      </c>
      <c r="L187" s="87">
        <f>G187*K187</f>
        <v>0</v>
      </c>
    </row>
    <row r="188" spans="1:12" ht="12" thickBot="1" x14ac:dyDescent="0.25">
      <c r="A188" s="1060"/>
      <c r="B188" s="99" t="s">
        <v>1161</v>
      </c>
      <c r="C188" s="79" t="s">
        <v>1163</v>
      </c>
      <c r="D188" s="775"/>
      <c r="E188" s="775"/>
      <c r="F188" s="1060"/>
      <c r="G188" s="125"/>
      <c r="H188" s="1083"/>
      <c r="I188" s="1083"/>
      <c r="J188" s="1083"/>
      <c r="K188" s="1090">
        <v>3</v>
      </c>
      <c r="L188" s="87">
        <f>G188*K188</f>
        <v>0</v>
      </c>
    </row>
    <row r="189" spans="1:12" ht="12" thickBot="1" x14ac:dyDescent="0.25">
      <c r="A189" s="1060"/>
      <c r="B189" s="99" t="s">
        <v>1162</v>
      </c>
      <c r="C189" s="79" t="s">
        <v>1164</v>
      </c>
      <c r="D189" s="775"/>
      <c r="E189" s="775"/>
      <c r="F189" s="1060"/>
      <c r="G189" s="125"/>
      <c r="H189" s="1083"/>
      <c r="I189" s="1083"/>
      <c r="J189" s="1083"/>
      <c r="K189" s="1090">
        <v>4</v>
      </c>
      <c r="L189" s="87">
        <f>G189*K189</f>
        <v>0</v>
      </c>
    </row>
    <row r="190" spans="1:12" ht="12" thickBot="1" x14ac:dyDescent="0.25">
      <c r="A190" s="1060"/>
      <c r="B190" s="99"/>
      <c r="C190" s="79"/>
      <c r="D190" s="79"/>
      <c r="E190" s="775"/>
      <c r="F190" s="1060"/>
      <c r="G190" s="1091"/>
      <c r="H190" s="1083"/>
      <c r="I190" s="1083"/>
      <c r="J190" s="1083"/>
      <c r="K190" s="1093"/>
      <c r="L190" s="1091"/>
    </row>
    <row r="191" spans="1:12" ht="12" thickBot="1" x14ac:dyDescent="0.25">
      <c r="A191" s="1064"/>
      <c r="B191" s="120" t="s">
        <v>550</v>
      </c>
      <c r="C191" s="121" t="s">
        <v>637</v>
      </c>
      <c r="D191" s="120"/>
      <c r="E191" s="122"/>
      <c r="F191" s="123"/>
      <c r="G191" s="124">
        <f>G193+G195</f>
        <v>0</v>
      </c>
      <c r="H191" s="122"/>
      <c r="I191" s="122"/>
      <c r="J191" s="122"/>
      <c r="K191" s="122"/>
      <c r="L191" s="124">
        <f>L193+L195</f>
        <v>0</v>
      </c>
    </row>
    <row r="192" spans="1:12" ht="12" thickBot="1" x14ac:dyDescent="0.25">
      <c r="A192" s="1060"/>
      <c r="B192" s="99"/>
      <c r="C192" s="79"/>
      <c r="D192" s="79"/>
      <c r="E192" s="775"/>
      <c r="F192" s="1060"/>
      <c r="G192" s="1091"/>
      <c r="H192" s="1092"/>
      <c r="I192" s="1092"/>
      <c r="J192" s="1092"/>
      <c r="K192" s="1092"/>
      <c r="L192" s="1091"/>
    </row>
    <row r="193" spans="1:14" ht="12" thickBot="1" x14ac:dyDescent="0.25">
      <c r="A193" s="1060"/>
      <c r="B193" s="99" t="s">
        <v>638</v>
      </c>
      <c r="C193" s="79" t="s">
        <v>639</v>
      </c>
      <c r="D193" s="775"/>
      <c r="E193" s="775"/>
      <c r="F193" s="1060"/>
      <c r="G193" s="125"/>
      <c r="H193" s="1083"/>
      <c r="I193" s="1083"/>
      <c r="J193" s="1083"/>
      <c r="K193" s="1090">
        <v>1</v>
      </c>
      <c r="L193" s="87">
        <f>G193*K193</f>
        <v>0</v>
      </c>
    </row>
    <row r="194" spans="1:14" ht="12" thickBot="1" x14ac:dyDescent="0.25">
      <c r="A194" s="1060"/>
      <c r="B194" s="109"/>
      <c r="C194" s="1071"/>
      <c r="D194" s="775"/>
      <c r="E194" s="775"/>
      <c r="F194" s="1060"/>
      <c r="G194" s="1091"/>
      <c r="H194" s="1083"/>
      <c r="I194" s="1083"/>
      <c r="J194" s="1083"/>
      <c r="K194" s="1093"/>
      <c r="L194" s="1091"/>
    </row>
    <row r="195" spans="1:14" ht="12" thickBot="1" x14ac:dyDescent="0.25">
      <c r="A195" s="1060"/>
      <c r="B195" s="99" t="s">
        <v>640</v>
      </c>
      <c r="C195" s="79" t="s">
        <v>641</v>
      </c>
      <c r="D195" s="775"/>
      <c r="E195" s="775"/>
      <c r="F195" s="1060"/>
      <c r="G195" s="125"/>
      <c r="H195" s="1083"/>
      <c r="I195" s="1083"/>
      <c r="J195" s="1083"/>
      <c r="K195" s="1090">
        <v>1</v>
      </c>
      <c r="L195" s="87">
        <f>G195*K195</f>
        <v>0</v>
      </c>
    </row>
    <row r="196" spans="1:14" ht="12" thickBot="1" x14ac:dyDescent="0.25">
      <c r="A196" s="1060"/>
      <c r="B196" s="99"/>
      <c r="C196" s="79"/>
      <c r="D196" s="79"/>
      <c r="E196" s="775"/>
      <c r="F196" s="1060"/>
      <c r="G196" s="1091"/>
      <c r="H196" s="1091"/>
      <c r="I196" s="1091"/>
      <c r="J196" s="1091"/>
      <c r="K196" s="1093"/>
      <c r="L196" s="1091"/>
    </row>
    <row r="197" spans="1:14" s="1064" customFormat="1" ht="12" thickBot="1" x14ac:dyDescent="0.25">
      <c r="B197" s="85" t="s">
        <v>551</v>
      </c>
      <c r="C197" s="86" t="s">
        <v>642</v>
      </c>
      <c r="D197" s="86"/>
      <c r="E197" s="86"/>
      <c r="F197" s="86"/>
      <c r="G197" s="87">
        <f>G199+G205+G219</f>
        <v>0</v>
      </c>
      <c r="H197" s="87">
        <f>H199+H205+H219</f>
        <v>0</v>
      </c>
      <c r="I197" s="87">
        <f>I199+I205+I219</f>
        <v>0</v>
      </c>
      <c r="J197" s="87">
        <f>J199+J205+J219</f>
        <v>0</v>
      </c>
      <c r="K197" s="1069"/>
      <c r="L197" s="87">
        <f>L199+L205+L219</f>
        <v>0</v>
      </c>
    </row>
    <row r="198" spans="1:14" s="1064" customFormat="1" ht="12" thickBot="1" x14ac:dyDescent="0.25">
      <c r="B198" s="99"/>
      <c r="C198" s="79"/>
      <c r="D198" s="79"/>
      <c r="E198" s="462"/>
      <c r="G198" s="1067"/>
      <c r="H198" s="1067"/>
      <c r="I198" s="1067"/>
      <c r="J198" s="1067"/>
      <c r="K198" s="1069"/>
      <c r="L198" s="1067"/>
    </row>
    <row r="199" spans="1:14" s="1064" customFormat="1" ht="12" thickBot="1" x14ac:dyDescent="0.25">
      <c r="B199" s="473" t="s">
        <v>643</v>
      </c>
      <c r="C199" s="477" t="s">
        <v>252</v>
      </c>
      <c r="D199" s="477"/>
      <c r="E199" s="463"/>
      <c r="F199" s="464"/>
      <c r="G199" s="471">
        <f>SUM(G200:G203)</f>
        <v>0</v>
      </c>
      <c r="H199" s="471">
        <f>H200</f>
        <v>0</v>
      </c>
      <c r="I199" s="471">
        <f>I200</f>
        <v>0</v>
      </c>
      <c r="J199" s="471">
        <f>J200</f>
        <v>0</v>
      </c>
      <c r="K199" s="476"/>
      <c r="L199" s="471">
        <f>L200+L201+L202+L203</f>
        <v>0</v>
      </c>
    </row>
    <row r="200" spans="1:14" s="1064" customFormat="1" ht="12" thickBot="1" x14ac:dyDescent="0.25">
      <c r="B200" s="473" t="s">
        <v>862</v>
      </c>
      <c r="C200" s="469" t="s">
        <v>252</v>
      </c>
      <c r="D200" s="477"/>
      <c r="E200" s="463"/>
      <c r="F200" s="464"/>
      <c r="G200" s="475"/>
      <c r="H200" s="470"/>
      <c r="I200" s="471">
        <f>IF(G200-H200&lt;0,0,G200-H200)</f>
        <v>0</v>
      </c>
      <c r="J200" s="470"/>
      <c r="K200" s="476">
        <v>1</v>
      </c>
      <c r="L200" s="471">
        <f>(I200*K200)+J200</f>
        <v>0</v>
      </c>
    </row>
    <row r="201" spans="1:14" s="1064" customFormat="1" ht="12" thickBot="1" x14ac:dyDescent="0.25">
      <c r="B201" s="473" t="s">
        <v>863</v>
      </c>
      <c r="C201" s="463" t="s">
        <v>864</v>
      </c>
      <c r="D201" s="469"/>
      <c r="E201" s="463"/>
      <c r="F201" s="474"/>
      <c r="G201" s="475"/>
      <c r="H201" s="465"/>
      <c r="I201" s="465"/>
      <c r="J201" s="465"/>
      <c r="K201" s="476">
        <v>2.5</v>
      </c>
      <c r="L201" s="471">
        <f>IF(K201=" ",0,G201*K201)</f>
        <v>0</v>
      </c>
    </row>
    <row r="202" spans="1:14" s="1064" customFormat="1" ht="12" thickBot="1" x14ac:dyDescent="0.25">
      <c r="B202" s="473" t="s">
        <v>865</v>
      </c>
      <c r="C202" s="463" t="s">
        <v>866</v>
      </c>
      <c r="D202" s="469"/>
      <c r="E202" s="463"/>
      <c r="F202" s="474"/>
      <c r="G202" s="475"/>
      <c r="H202" s="465"/>
      <c r="I202" s="465"/>
      <c r="J202" s="465"/>
      <c r="K202" s="476">
        <v>2.5</v>
      </c>
      <c r="L202" s="471">
        <f>IF(K202=" ",0,G202*K202)</f>
        <v>0</v>
      </c>
    </row>
    <row r="203" spans="1:14" s="1064" customFormat="1" ht="12" thickBot="1" x14ac:dyDescent="0.25">
      <c r="B203" s="473" t="s">
        <v>867</v>
      </c>
      <c r="C203" s="463" t="s">
        <v>868</v>
      </c>
      <c r="D203" s="469"/>
      <c r="E203" s="463"/>
      <c r="F203" s="474"/>
      <c r="G203" s="475"/>
      <c r="H203" s="465"/>
      <c r="I203" s="465"/>
      <c r="J203" s="465"/>
      <c r="K203" s="476"/>
      <c r="L203" s="471">
        <f>G203</f>
        <v>0</v>
      </c>
    </row>
    <row r="204" spans="1:14" s="1064" customFormat="1" ht="12" thickBot="1" x14ac:dyDescent="0.25">
      <c r="A204" s="1078"/>
      <c r="B204" s="65"/>
      <c r="C204" s="565"/>
      <c r="D204" s="565"/>
      <c r="E204" s="1062"/>
      <c r="G204" s="1079"/>
      <c r="H204" s="1078"/>
      <c r="I204" s="1078"/>
      <c r="J204" s="1078"/>
    </row>
    <row r="205" spans="1:14" s="1064" customFormat="1" ht="12" thickBot="1" x14ac:dyDescent="0.25">
      <c r="A205" s="1078"/>
      <c r="B205" s="91" t="s">
        <v>644</v>
      </c>
      <c r="C205" s="92" t="s">
        <v>645</v>
      </c>
      <c r="D205" s="79"/>
      <c r="E205" s="462"/>
      <c r="G205" s="87">
        <f>G207+G213</f>
        <v>0</v>
      </c>
      <c r="H205" s="87">
        <f>H207+H213</f>
        <v>0</v>
      </c>
      <c r="I205" s="87">
        <f>I207+I213</f>
        <v>0</v>
      </c>
      <c r="J205" s="87">
        <f>J207+J213</f>
        <v>0</v>
      </c>
      <c r="K205" s="1069"/>
      <c r="L205" s="87">
        <f>L207+L213</f>
        <v>0</v>
      </c>
    </row>
    <row r="206" spans="1:14" s="1062" customFormat="1" ht="12" thickBot="1" x14ac:dyDescent="0.25">
      <c r="A206" s="565"/>
      <c r="B206" s="63"/>
      <c r="C206" s="105"/>
      <c r="D206" s="105"/>
      <c r="E206" s="126"/>
      <c r="F206" s="126"/>
      <c r="H206" s="90"/>
      <c r="I206" s="90"/>
      <c r="J206" s="90"/>
      <c r="L206" s="94"/>
      <c r="M206" s="1064"/>
      <c r="N206" s="1064"/>
    </row>
    <row r="207" spans="1:14" s="1064" customFormat="1" ht="12" thickBot="1" x14ac:dyDescent="0.25">
      <c r="A207" s="1078"/>
      <c r="B207" s="1072" t="s">
        <v>646</v>
      </c>
      <c r="C207" s="565" t="s">
        <v>1133</v>
      </c>
      <c r="D207" s="565"/>
      <c r="E207" s="1062"/>
      <c r="G207" s="87">
        <f>SUM(G208:G211)</f>
        <v>0</v>
      </c>
      <c r="H207" s="87">
        <f>SUM(H208:H211)</f>
        <v>0</v>
      </c>
      <c r="I207" s="87">
        <f>SUM(I208:I211)</f>
        <v>0</v>
      </c>
      <c r="J207" s="87">
        <f>SUM(J208:J211)</f>
        <v>0</v>
      </c>
      <c r="K207" s="1069"/>
      <c r="L207" s="87">
        <f>SUM(L208:L211)</f>
        <v>0</v>
      </c>
    </row>
    <row r="208" spans="1:14" s="1064" customFormat="1" ht="12" thickBot="1" x14ac:dyDescent="0.25">
      <c r="A208" s="1078"/>
      <c r="B208" s="1062" t="s">
        <v>647</v>
      </c>
      <c r="C208" s="1062"/>
      <c r="D208" s="462" t="s">
        <v>705</v>
      </c>
      <c r="E208" s="1062"/>
      <c r="G208" s="1066"/>
      <c r="H208" s="1066"/>
      <c r="I208" s="87">
        <f>IF(G208-H208&lt;0,0,G208-H208)</f>
        <v>0</v>
      </c>
      <c r="J208" s="1074"/>
      <c r="K208" s="1068">
        <v>0.7</v>
      </c>
      <c r="L208" s="87">
        <f>(I208*K208)+J208</f>
        <v>0</v>
      </c>
    </row>
    <row r="209" spans="1:14" s="1064" customFormat="1" ht="12" thickBot="1" x14ac:dyDescent="0.25">
      <c r="A209" s="1078"/>
      <c r="B209" s="1062" t="s">
        <v>648</v>
      </c>
      <c r="C209" s="1062"/>
      <c r="D209" s="462" t="s">
        <v>706</v>
      </c>
      <c r="E209" s="1062"/>
      <c r="G209" s="1066"/>
      <c r="H209" s="1066"/>
      <c r="I209" s="87">
        <f>IF(G209-H209&lt;0,0,G209-H209)</f>
        <v>0</v>
      </c>
      <c r="J209" s="1074"/>
      <c r="K209" s="1068">
        <v>0.9</v>
      </c>
      <c r="L209" s="87">
        <f>(I209*K209)+J209</f>
        <v>0</v>
      </c>
    </row>
    <row r="210" spans="1:14" s="1064" customFormat="1" ht="12" thickBot="1" x14ac:dyDescent="0.25">
      <c r="A210" s="1078"/>
      <c r="B210" s="1062" t="s">
        <v>649</v>
      </c>
      <c r="C210" s="1062"/>
      <c r="D210" s="462" t="s">
        <v>707</v>
      </c>
      <c r="E210" s="1062"/>
      <c r="G210" s="1066"/>
      <c r="H210" s="1066"/>
      <c r="I210" s="87">
        <f>IF(G210-H210&lt;0,0,G210-H210)</f>
        <v>0</v>
      </c>
      <c r="J210" s="1074"/>
      <c r="K210" s="1068">
        <v>1.1499999999999999</v>
      </c>
      <c r="L210" s="87">
        <f>(I210*K210)+J210</f>
        <v>0</v>
      </c>
    </row>
    <row r="211" spans="1:14" s="1064" customFormat="1" ht="12" thickBot="1" x14ac:dyDescent="0.25">
      <c r="A211" s="1078"/>
      <c r="B211" s="1062" t="s">
        <v>650</v>
      </c>
      <c r="C211" s="1062"/>
      <c r="D211" s="462" t="s">
        <v>708</v>
      </c>
      <c r="E211" s="1062"/>
      <c r="G211" s="1066"/>
      <c r="H211" s="1066"/>
      <c r="I211" s="87">
        <f>IF(G211-H211&lt;0,0,G211-H211)</f>
        <v>0</v>
      </c>
      <c r="J211" s="1074"/>
      <c r="K211" s="1068">
        <v>2.5</v>
      </c>
      <c r="L211" s="87">
        <f>(I211*K211)+J211</f>
        <v>0</v>
      </c>
    </row>
    <row r="212" spans="1:14" s="1062" customFormat="1" ht="12" thickBot="1" x14ac:dyDescent="0.25">
      <c r="A212" s="565"/>
      <c r="B212" s="63"/>
      <c r="C212" s="105"/>
      <c r="D212" s="105"/>
      <c r="E212" s="126"/>
      <c r="F212" s="126"/>
      <c r="H212" s="90"/>
      <c r="I212" s="90"/>
      <c r="J212" s="90"/>
      <c r="L212" s="94"/>
      <c r="M212" s="1064"/>
      <c r="N212" s="1064"/>
    </row>
    <row r="213" spans="1:14" s="1064" customFormat="1" ht="12" thickBot="1" x14ac:dyDescent="0.25">
      <c r="A213" s="1078"/>
      <c r="B213" s="1072" t="s">
        <v>651</v>
      </c>
      <c r="C213" s="565" t="s">
        <v>1165</v>
      </c>
      <c r="D213" s="565"/>
      <c r="E213" s="1062"/>
      <c r="G213" s="87">
        <f>SUM(G214:G217)</f>
        <v>0</v>
      </c>
      <c r="H213" s="87">
        <f>SUM(H214:H217)</f>
        <v>0</v>
      </c>
      <c r="I213" s="87">
        <f>SUM(I214:I217)</f>
        <v>0</v>
      </c>
      <c r="J213" s="87">
        <f>SUM(J214:J217)</f>
        <v>0</v>
      </c>
      <c r="K213" s="1069"/>
      <c r="L213" s="87">
        <f>SUM(L214:L217)</f>
        <v>0</v>
      </c>
    </row>
    <row r="214" spans="1:14" s="1064" customFormat="1" ht="12" thickBot="1" x14ac:dyDescent="0.25">
      <c r="A214" s="1078"/>
      <c r="B214" s="1062" t="s">
        <v>652</v>
      </c>
      <c r="C214" s="1062"/>
      <c r="D214" s="462" t="s">
        <v>705</v>
      </c>
      <c r="E214" s="1062"/>
      <c r="G214" s="1066"/>
      <c r="H214" s="1066"/>
      <c r="I214" s="87">
        <f>IF(G214-H214&lt;0,0,G214-H214)</f>
        <v>0</v>
      </c>
      <c r="J214" s="1074"/>
      <c r="K214" s="1068">
        <v>0.9</v>
      </c>
      <c r="L214" s="87">
        <f>(I214*K214)+J214</f>
        <v>0</v>
      </c>
    </row>
    <row r="215" spans="1:14" s="1064" customFormat="1" ht="12" thickBot="1" x14ac:dyDescent="0.25">
      <c r="A215" s="1078"/>
      <c r="B215" s="1062" t="s">
        <v>653</v>
      </c>
      <c r="C215" s="1062"/>
      <c r="D215" s="462" t="s">
        <v>706</v>
      </c>
      <c r="E215" s="1062"/>
      <c r="G215" s="1066"/>
      <c r="H215" s="1066"/>
      <c r="I215" s="87">
        <f>IF(G215-H215&lt;0,0,G215-H215)</f>
        <v>0</v>
      </c>
      <c r="J215" s="1074"/>
      <c r="K215" s="1068">
        <v>1.1000000000000001</v>
      </c>
      <c r="L215" s="87">
        <f>(I215*K215)+J215</f>
        <v>0</v>
      </c>
    </row>
    <row r="216" spans="1:14" s="1064" customFormat="1" ht="12" thickBot="1" x14ac:dyDescent="0.25">
      <c r="A216" s="1078"/>
      <c r="B216" s="1062" t="s">
        <v>654</v>
      </c>
      <c r="C216" s="1062"/>
      <c r="D216" s="462" t="s">
        <v>707</v>
      </c>
      <c r="E216" s="1062"/>
      <c r="G216" s="1066"/>
      <c r="H216" s="1066"/>
      <c r="I216" s="87">
        <f>IF(G216-H216&lt;0,0,G216-H216)</f>
        <v>0</v>
      </c>
      <c r="J216" s="1074"/>
      <c r="K216" s="1068">
        <v>1.35</v>
      </c>
      <c r="L216" s="87">
        <f>(I216*K216)+J216</f>
        <v>0</v>
      </c>
    </row>
    <row r="217" spans="1:14" s="1064" customFormat="1" ht="12" thickBot="1" x14ac:dyDescent="0.25">
      <c r="A217" s="1078"/>
      <c r="B217" s="1062" t="s">
        <v>655</v>
      </c>
      <c r="C217" s="1062"/>
      <c r="D217" s="462" t="s">
        <v>708</v>
      </c>
      <c r="E217" s="1062"/>
      <c r="G217" s="1066"/>
      <c r="H217" s="1066"/>
      <c r="I217" s="87">
        <f>IF(G217-H217&lt;0,0,G217-H217)</f>
        <v>0</v>
      </c>
      <c r="J217" s="1074"/>
      <c r="K217" s="1068">
        <v>2.7</v>
      </c>
      <c r="L217" s="87">
        <f>(I217*K217)+J217</f>
        <v>0</v>
      </c>
    </row>
    <row r="218" spans="1:14" s="1062" customFormat="1" ht="12" thickBot="1" x14ac:dyDescent="0.25">
      <c r="A218" s="565"/>
      <c r="B218" s="63"/>
      <c r="C218" s="105"/>
      <c r="D218" s="105"/>
      <c r="E218" s="126"/>
      <c r="F218" s="126"/>
      <c r="H218" s="90"/>
      <c r="I218" s="90"/>
      <c r="J218" s="90"/>
      <c r="L218" s="94"/>
      <c r="M218" s="1064"/>
      <c r="N218" s="1064"/>
    </row>
    <row r="219" spans="1:14" s="1062" customFormat="1" ht="12" thickBot="1" x14ac:dyDescent="0.25">
      <c r="A219" s="565"/>
      <c r="B219" s="473" t="s">
        <v>875</v>
      </c>
      <c r="C219" s="477" t="s">
        <v>1142</v>
      </c>
      <c r="D219" s="477"/>
      <c r="E219" s="463"/>
      <c r="F219" s="464"/>
      <c r="G219" s="471">
        <f>G221+G228+G234+G241</f>
        <v>0</v>
      </c>
      <c r="H219" s="471">
        <f>H221+H228+H234+H241</f>
        <v>0</v>
      </c>
      <c r="I219" s="471">
        <f>I221+I228+I234+I241</f>
        <v>0</v>
      </c>
      <c r="J219" s="471">
        <f>J221+J228+J234+J241</f>
        <v>0</v>
      </c>
      <c r="K219" s="467"/>
      <c r="L219" s="471">
        <f>L221+L228+L234+L241</f>
        <v>0</v>
      </c>
      <c r="M219" s="1064"/>
      <c r="N219" s="1064"/>
    </row>
    <row r="220" spans="1:14" s="1062" customFormat="1" ht="12" thickBot="1" x14ac:dyDescent="0.25">
      <c r="A220" s="565"/>
      <c r="B220" s="468"/>
      <c r="C220" s="469"/>
      <c r="D220" s="469"/>
      <c r="E220" s="463"/>
      <c r="F220" s="464"/>
      <c r="G220" s="466"/>
      <c r="H220" s="466"/>
      <c r="I220" s="466"/>
      <c r="J220" s="466"/>
      <c r="K220" s="467"/>
      <c r="L220" s="466"/>
      <c r="M220" s="1064"/>
      <c r="N220" s="1064"/>
    </row>
    <row r="221" spans="1:14" s="1062" customFormat="1" ht="12" thickBot="1" x14ac:dyDescent="0.25">
      <c r="A221" s="565"/>
      <c r="B221" s="468" t="s">
        <v>876</v>
      </c>
      <c r="C221" s="469" t="s">
        <v>1143</v>
      </c>
      <c r="D221" s="469"/>
      <c r="E221" s="463"/>
      <c r="F221" s="464"/>
      <c r="G221" s="471">
        <f>SUM(G222:G226)</f>
        <v>0</v>
      </c>
      <c r="H221" s="471">
        <f>SUM(H222:H226)</f>
        <v>0</v>
      </c>
      <c r="I221" s="471">
        <f>SUM(I222:I226)</f>
        <v>0</v>
      </c>
      <c r="J221" s="471">
        <f>SUM(J222:J226)</f>
        <v>0</v>
      </c>
      <c r="K221" s="467"/>
      <c r="L221" s="471">
        <f>SUM(L222:L226)</f>
        <v>0</v>
      </c>
      <c r="M221" s="1064"/>
      <c r="N221" s="1064"/>
    </row>
    <row r="222" spans="1:14" s="1062" customFormat="1" ht="12" thickBot="1" x14ac:dyDescent="0.25">
      <c r="A222" s="565"/>
      <c r="B222" s="478" t="s">
        <v>877</v>
      </c>
      <c r="C222" s="477"/>
      <c r="D222" s="463" t="s">
        <v>25</v>
      </c>
      <c r="E222" s="463"/>
      <c r="F222" s="464"/>
      <c r="G222" s="470"/>
      <c r="H222" s="470"/>
      <c r="I222" s="471">
        <f>IF(G222-H222&lt;0,0,G222-H222)</f>
        <v>0</v>
      </c>
      <c r="J222" s="470"/>
      <c r="K222" s="476">
        <v>0.2</v>
      </c>
      <c r="L222" s="471">
        <f>(I222*K222)+J222</f>
        <v>0</v>
      </c>
      <c r="M222" s="1064"/>
      <c r="N222" s="1064"/>
    </row>
    <row r="223" spans="1:14" s="1062" customFormat="1" ht="12" thickBot="1" x14ac:dyDescent="0.25">
      <c r="A223" s="565"/>
      <c r="B223" s="478" t="s">
        <v>878</v>
      </c>
      <c r="C223" s="477"/>
      <c r="D223" s="463" t="s">
        <v>27</v>
      </c>
      <c r="E223" s="463"/>
      <c r="F223" s="464"/>
      <c r="G223" s="470"/>
      <c r="H223" s="470"/>
      <c r="I223" s="471">
        <f>IF(G223-H223&lt;0,0,G223-H223)</f>
        <v>0</v>
      </c>
      <c r="J223" s="470"/>
      <c r="K223" s="476">
        <v>0.5</v>
      </c>
      <c r="L223" s="471">
        <f>(I223*K223)+J223</f>
        <v>0</v>
      </c>
      <c r="M223" s="1064"/>
      <c r="N223" s="1064"/>
    </row>
    <row r="224" spans="1:14" s="1062" customFormat="1" ht="12" thickBot="1" x14ac:dyDescent="0.25">
      <c r="A224" s="565"/>
      <c r="B224" s="478" t="s">
        <v>879</v>
      </c>
      <c r="C224" s="477"/>
      <c r="D224" s="463" t="s">
        <v>29</v>
      </c>
      <c r="E224" s="463"/>
      <c r="F224" s="464"/>
      <c r="G224" s="470"/>
      <c r="H224" s="470"/>
      <c r="I224" s="471">
        <f>IF(G224-H224&lt;0,0,G224-H224)</f>
        <v>0</v>
      </c>
      <c r="J224" s="470"/>
      <c r="K224" s="476">
        <v>1</v>
      </c>
      <c r="L224" s="471">
        <f>(I224*K224)+J224</f>
        <v>0</v>
      </c>
      <c r="M224" s="1064"/>
      <c r="N224" s="1064"/>
    </row>
    <row r="225" spans="1:14" s="1062" customFormat="1" ht="12" thickBot="1" x14ac:dyDescent="0.25">
      <c r="A225" s="565"/>
      <c r="B225" s="478" t="s">
        <v>880</v>
      </c>
      <c r="C225" s="477"/>
      <c r="D225" s="463" t="s">
        <v>869</v>
      </c>
      <c r="E225" s="463"/>
      <c r="F225" s="464"/>
      <c r="G225" s="470"/>
      <c r="H225" s="470"/>
      <c r="I225" s="471">
        <f>IF(G225-H225&lt;0,0,G225-H225)</f>
        <v>0</v>
      </c>
      <c r="J225" s="470"/>
      <c r="K225" s="476">
        <v>3.5</v>
      </c>
      <c r="L225" s="471">
        <f>(I225*K225)+J225</f>
        <v>0</v>
      </c>
      <c r="M225" s="1064"/>
      <c r="N225" s="1064"/>
    </row>
    <row r="226" spans="1:14" s="1062" customFormat="1" ht="12" thickBot="1" x14ac:dyDescent="0.25">
      <c r="A226" s="565"/>
      <c r="B226" s="478" t="s">
        <v>881</v>
      </c>
      <c r="C226" s="477"/>
      <c r="D226" s="463" t="s">
        <v>870</v>
      </c>
      <c r="E226" s="463"/>
      <c r="F226" s="464"/>
      <c r="G226" s="470"/>
      <c r="H226" s="470"/>
      <c r="I226" s="471">
        <f>IF(G226-H226&lt;0,0,G226-H226)</f>
        <v>0</v>
      </c>
      <c r="J226" s="470"/>
      <c r="K226" s="1068">
        <v>12.5</v>
      </c>
      <c r="L226" s="471">
        <f>(I226*K226)+J226</f>
        <v>0</v>
      </c>
      <c r="M226" s="1064"/>
      <c r="N226" s="1064"/>
    </row>
    <row r="227" spans="1:14" s="1062" customFormat="1" ht="12" thickBot="1" x14ac:dyDescent="0.25">
      <c r="A227" s="565"/>
      <c r="B227" s="468"/>
      <c r="C227" s="477"/>
      <c r="D227" s="477"/>
      <c r="E227" s="463"/>
      <c r="F227" s="464"/>
      <c r="G227" s="466"/>
      <c r="H227" s="466"/>
      <c r="I227" s="466"/>
      <c r="J227" s="466"/>
      <c r="K227" s="467"/>
      <c r="L227" s="466"/>
      <c r="M227" s="1064"/>
      <c r="N227" s="1064"/>
    </row>
    <row r="228" spans="1:14" s="1062" customFormat="1" ht="12" thickBot="1" x14ac:dyDescent="0.25">
      <c r="A228" s="565"/>
      <c r="B228" s="468" t="s">
        <v>882</v>
      </c>
      <c r="C228" s="469" t="s">
        <v>1144</v>
      </c>
      <c r="D228" s="477"/>
      <c r="E228" s="463"/>
      <c r="F228" s="464"/>
      <c r="G228" s="471">
        <f>SUM(G229:G232)</f>
        <v>0</v>
      </c>
      <c r="H228" s="471">
        <f>SUM(H229:H232)</f>
        <v>0</v>
      </c>
      <c r="I228" s="471">
        <f>SUM(I229:I232)</f>
        <v>0</v>
      </c>
      <c r="J228" s="471">
        <f>SUM(J229:J232)</f>
        <v>0</v>
      </c>
      <c r="K228" s="467"/>
      <c r="L228" s="471">
        <f>SUM(L229:L232)</f>
        <v>0</v>
      </c>
      <c r="M228" s="1064"/>
      <c r="N228" s="1064"/>
    </row>
    <row r="229" spans="1:14" s="1062" customFormat="1" ht="12" thickBot="1" x14ac:dyDescent="0.25">
      <c r="A229" s="565"/>
      <c r="B229" s="478" t="s">
        <v>883</v>
      </c>
      <c r="C229" s="477"/>
      <c r="D229" s="463" t="s">
        <v>871</v>
      </c>
      <c r="E229" s="463"/>
      <c r="F229" s="464"/>
      <c r="G229" s="470"/>
      <c r="H229" s="470"/>
      <c r="I229" s="471">
        <f>IF(G229-H229&lt;0,0,G229-H229)</f>
        <v>0</v>
      </c>
      <c r="J229" s="470"/>
      <c r="K229" s="476">
        <v>0.2</v>
      </c>
      <c r="L229" s="471">
        <f>(I229*K229)+J229</f>
        <v>0</v>
      </c>
      <c r="M229" s="1064"/>
      <c r="N229" s="1064"/>
    </row>
    <row r="230" spans="1:14" s="1062" customFormat="1" ht="12" thickBot="1" x14ac:dyDescent="0.25">
      <c r="A230" s="565"/>
      <c r="B230" s="478" t="s">
        <v>884</v>
      </c>
      <c r="C230" s="477"/>
      <c r="D230" s="463" t="s">
        <v>872</v>
      </c>
      <c r="E230" s="463"/>
      <c r="F230" s="464"/>
      <c r="G230" s="470"/>
      <c r="H230" s="470"/>
      <c r="I230" s="471">
        <f>IF(G230-H230&lt;0,0,G230-H230)</f>
        <v>0</v>
      </c>
      <c r="J230" s="470"/>
      <c r="K230" s="476">
        <v>0.5</v>
      </c>
      <c r="L230" s="471">
        <f>(I230*K230)+J230</f>
        <v>0</v>
      </c>
      <c r="M230" s="1064"/>
      <c r="N230" s="1064"/>
    </row>
    <row r="231" spans="1:14" s="1062" customFormat="1" ht="12" thickBot="1" x14ac:dyDescent="0.25">
      <c r="A231" s="565"/>
      <c r="B231" s="478" t="s">
        <v>885</v>
      </c>
      <c r="C231" s="477"/>
      <c r="D231" s="463" t="s">
        <v>873</v>
      </c>
      <c r="E231" s="463"/>
      <c r="F231" s="464"/>
      <c r="G231" s="470"/>
      <c r="H231" s="470"/>
      <c r="I231" s="471">
        <f>IF(G231-H231&lt;0,0,G231-H231)</f>
        <v>0</v>
      </c>
      <c r="J231" s="470"/>
      <c r="K231" s="476">
        <v>1</v>
      </c>
      <c r="L231" s="471">
        <f>(I231*K231)+J231</f>
        <v>0</v>
      </c>
      <c r="M231" s="1064"/>
      <c r="N231" s="1064"/>
    </row>
    <row r="232" spans="1:14" s="1062" customFormat="1" ht="12" thickBot="1" x14ac:dyDescent="0.25">
      <c r="A232" s="565"/>
      <c r="B232" s="478" t="s">
        <v>886</v>
      </c>
      <c r="C232" s="477"/>
      <c r="D232" s="464" t="s">
        <v>874</v>
      </c>
      <c r="E232" s="463"/>
      <c r="F232" s="464"/>
      <c r="G232" s="470"/>
      <c r="H232" s="470"/>
      <c r="I232" s="471">
        <f>IF(G232-H232&lt;0,0,G232-H232)</f>
        <v>0</v>
      </c>
      <c r="J232" s="470"/>
      <c r="K232" s="1068">
        <v>12.5</v>
      </c>
      <c r="L232" s="471">
        <f>(I232*K232)+J232</f>
        <v>0</v>
      </c>
      <c r="M232" s="1064"/>
      <c r="N232" s="1064"/>
    </row>
    <row r="233" spans="1:14" s="1062" customFormat="1" ht="12" thickBot="1" x14ac:dyDescent="0.25">
      <c r="A233" s="565"/>
      <c r="B233" s="463"/>
      <c r="C233" s="477"/>
      <c r="D233" s="464"/>
      <c r="E233" s="463"/>
      <c r="F233" s="464"/>
      <c r="G233" s="479"/>
      <c r="H233" s="466"/>
      <c r="I233" s="466"/>
      <c r="J233" s="466"/>
      <c r="K233" s="480"/>
      <c r="L233" s="466"/>
      <c r="M233" s="1064"/>
      <c r="N233" s="1064"/>
    </row>
    <row r="234" spans="1:14" s="1062" customFormat="1" ht="12" thickBot="1" x14ac:dyDescent="0.25">
      <c r="A234" s="565"/>
      <c r="B234" s="468" t="s">
        <v>887</v>
      </c>
      <c r="C234" s="469" t="s">
        <v>1145</v>
      </c>
      <c r="D234" s="464"/>
      <c r="E234" s="463"/>
      <c r="F234" s="464"/>
      <c r="G234" s="471">
        <f>SUM(G235:G239)</f>
        <v>0</v>
      </c>
      <c r="H234" s="471">
        <f>SUM(H235:H239)</f>
        <v>0</v>
      </c>
      <c r="I234" s="471">
        <f>SUM(I235:I239)</f>
        <v>0</v>
      </c>
      <c r="J234" s="471">
        <f>SUM(J235:J239)</f>
        <v>0</v>
      </c>
      <c r="K234" s="467"/>
      <c r="L234" s="471">
        <f>SUM(L235:L239)</f>
        <v>0</v>
      </c>
      <c r="M234" s="1064"/>
      <c r="N234" s="1064"/>
    </row>
    <row r="235" spans="1:14" s="1062" customFormat="1" ht="12" thickBot="1" x14ac:dyDescent="0.25">
      <c r="A235" s="565"/>
      <c r="B235" s="478" t="s">
        <v>888</v>
      </c>
      <c r="C235" s="469"/>
      <c r="D235" s="463" t="s">
        <v>25</v>
      </c>
      <c r="E235" s="463"/>
      <c r="F235" s="464"/>
      <c r="G235" s="470"/>
      <c r="H235" s="470"/>
      <c r="I235" s="471">
        <f>IF(G235-H235&lt;0,0,G235-H235)</f>
        <v>0</v>
      </c>
      <c r="J235" s="470"/>
      <c r="K235" s="476">
        <v>0.4</v>
      </c>
      <c r="L235" s="471">
        <f>(I235*K235)+J235</f>
        <v>0</v>
      </c>
      <c r="M235" s="1064"/>
      <c r="N235" s="1064"/>
    </row>
    <row r="236" spans="1:14" s="1062" customFormat="1" ht="12" thickBot="1" x14ac:dyDescent="0.25">
      <c r="A236" s="565"/>
      <c r="B236" s="478" t="s">
        <v>889</v>
      </c>
      <c r="C236" s="469"/>
      <c r="D236" s="463" t="s">
        <v>27</v>
      </c>
      <c r="E236" s="463"/>
      <c r="F236" s="464"/>
      <c r="G236" s="470"/>
      <c r="H236" s="470"/>
      <c r="I236" s="471">
        <f>IF(G236-H236&lt;0,0,G236-H236)</f>
        <v>0</v>
      </c>
      <c r="J236" s="470"/>
      <c r="K236" s="476">
        <v>1</v>
      </c>
      <c r="L236" s="471">
        <f>(I236*K236)+J236</f>
        <v>0</v>
      </c>
      <c r="M236" s="1064"/>
      <c r="N236" s="1064"/>
    </row>
    <row r="237" spans="1:14" s="1062" customFormat="1" ht="12" thickBot="1" x14ac:dyDescent="0.25">
      <c r="A237" s="565"/>
      <c r="B237" s="478" t="s">
        <v>890</v>
      </c>
      <c r="C237" s="469"/>
      <c r="D237" s="463" t="s">
        <v>29</v>
      </c>
      <c r="E237" s="463"/>
      <c r="F237" s="464"/>
      <c r="G237" s="470"/>
      <c r="H237" s="470"/>
      <c r="I237" s="471">
        <f>IF(G237-H237&lt;0,0,G237-H237)</f>
        <v>0</v>
      </c>
      <c r="J237" s="470"/>
      <c r="K237" s="476">
        <v>2.25</v>
      </c>
      <c r="L237" s="471">
        <f>(I237*K237)+J237</f>
        <v>0</v>
      </c>
      <c r="M237" s="1064"/>
      <c r="N237" s="1064"/>
    </row>
    <row r="238" spans="1:14" s="1062" customFormat="1" ht="12" thickBot="1" x14ac:dyDescent="0.25">
      <c r="A238" s="565"/>
      <c r="B238" s="478" t="s">
        <v>891</v>
      </c>
      <c r="C238" s="469"/>
      <c r="D238" s="463" t="s">
        <v>869</v>
      </c>
      <c r="E238" s="463"/>
      <c r="F238" s="464"/>
      <c r="G238" s="470"/>
      <c r="H238" s="470"/>
      <c r="I238" s="471">
        <f>IF(G238-H238&lt;0,0,G238-H238)</f>
        <v>0</v>
      </c>
      <c r="J238" s="470"/>
      <c r="K238" s="476">
        <v>6.5</v>
      </c>
      <c r="L238" s="471">
        <f>(I238*K238)+J238</f>
        <v>0</v>
      </c>
      <c r="M238" s="1064"/>
      <c r="N238" s="1064"/>
    </row>
    <row r="239" spans="1:14" s="1062" customFormat="1" ht="12" thickBot="1" x14ac:dyDescent="0.25">
      <c r="A239" s="565"/>
      <c r="B239" s="478" t="s">
        <v>892</v>
      </c>
      <c r="C239" s="469"/>
      <c r="D239" s="463" t="s">
        <v>870</v>
      </c>
      <c r="E239" s="463"/>
      <c r="F239" s="464"/>
      <c r="G239" s="470"/>
      <c r="H239" s="470"/>
      <c r="I239" s="471">
        <f>IF(G239-H239&lt;0,0,G239-H239)</f>
        <v>0</v>
      </c>
      <c r="J239" s="470"/>
      <c r="K239" s="1068">
        <v>12.5</v>
      </c>
      <c r="L239" s="471">
        <f>(I239*K239)+J239</f>
        <v>0</v>
      </c>
      <c r="M239" s="1064"/>
      <c r="N239" s="1064"/>
    </row>
    <row r="240" spans="1:14" s="1062" customFormat="1" ht="12" thickBot="1" x14ac:dyDescent="0.25">
      <c r="A240" s="565"/>
      <c r="B240" s="463"/>
      <c r="C240" s="469"/>
      <c r="D240" s="464"/>
      <c r="E240" s="463"/>
      <c r="F240" s="464"/>
      <c r="G240" s="479"/>
      <c r="H240" s="466"/>
      <c r="I240" s="466"/>
      <c r="J240" s="466"/>
      <c r="K240" s="480"/>
      <c r="L240" s="466"/>
      <c r="M240" s="1064"/>
      <c r="N240" s="1064"/>
    </row>
    <row r="241" spans="1:14" s="1062" customFormat="1" ht="12" thickBot="1" x14ac:dyDescent="0.25">
      <c r="A241" s="565"/>
      <c r="B241" s="468" t="s">
        <v>893</v>
      </c>
      <c r="C241" s="469" t="s">
        <v>1146</v>
      </c>
      <c r="D241" s="464"/>
      <c r="E241" s="463"/>
      <c r="F241" s="464"/>
      <c r="G241" s="471">
        <f>SUM(G242:G245)</f>
        <v>0</v>
      </c>
      <c r="H241" s="471">
        <f>SUM(H242:H245)</f>
        <v>0</v>
      </c>
      <c r="I241" s="471">
        <f>SUM(I242:I245)</f>
        <v>0</v>
      </c>
      <c r="J241" s="471">
        <f>SUM(J242:J245)</f>
        <v>0</v>
      </c>
      <c r="K241" s="467"/>
      <c r="L241" s="471">
        <f>SUM(L242:L245)</f>
        <v>0</v>
      </c>
      <c r="M241" s="1064"/>
      <c r="N241" s="1064"/>
    </row>
    <row r="242" spans="1:14" s="1062" customFormat="1" ht="12" thickBot="1" x14ac:dyDescent="0.25">
      <c r="A242" s="565"/>
      <c r="B242" s="478" t="s">
        <v>894</v>
      </c>
      <c r="C242" s="469"/>
      <c r="D242" s="463" t="s">
        <v>871</v>
      </c>
      <c r="E242" s="463"/>
      <c r="F242" s="464"/>
      <c r="G242" s="470"/>
      <c r="H242" s="470"/>
      <c r="I242" s="471">
        <f>IF(G242-H242&lt;0,0,G242-H242)</f>
        <v>0</v>
      </c>
      <c r="J242" s="470"/>
      <c r="K242" s="476">
        <v>0.4</v>
      </c>
      <c r="L242" s="471">
        <f>(I242*K242)+J242</f>
        <v>0</v>
      </c>
      <c r="M242" s="1064"/>
      <c r="N242" s="1064"/>
    </row>
    <row r="243" spans="1:14" s="1062" customFormat="1" ht="12" thickBot="1" x14ac:dyDescent="0.25">
      <c r="A243" s="565"/>
      <c r="B243" s="478" t="s">
        <v>895</v>
      </c>
      <c r="C243" s="469"/>
      <c r="D243" s="463" t="s">
        <v>872</v>
      </c>
      <c r="E243" s="463"/>
      <c r="F243" s="464"/>
      <c r="G243" s="470"/>
      <c r="H243" s="470"/>
      <c r="I243" s="471">
        <f>IF(G243-H243&lt;0,0,G243-H243)</f>
        <v>0</v>
      </c>
      <c r="J243" s="470"/>
      <c r="K243" s="476">
        <v>1</v>
      </c>
      <c r="L243" s="471">
        <f>(I243*K243)+J243</f>
        <v>0</v>
      </c>
      <c r="M243" s="1064"/>
      <c r="N243" s="1064"/>
    </row>
    <row r="244" spans="1:14" s="1062" customFormat="1" ht="12" thickBot="1" x14ac:dyDescent="0.25">
      <c r="A244" s="565"/>
      <c r="B244" s="478" t="s">
        <v>896</v>
      </c>
      <c r="C244" s="469"/>
      <c r="D244" s="463" t="s">
        <v>873</v>
      </c>
      <c r="E244" s="463"/>
      <c r="F244" s="464"/>
      <c r="G244" s="470"/>
      <c r="H244" s="470"/>
      <c r="I244" s="471">
        <f>IF(G244-H244&lt;0,0,G244-H244)</f>
        <v>0</v>
      </c>
      <c r="J244" s="470"/>
      <c r="K244" s="476">
        <v>2.25</v>
      </c>
      <c r="L244" s="471">
        <f>(I244*K244)+J244</f>
        <v>0</v>
      </c>
      <c r="M244" s="1064"/>
      <c r="N244" s="1064"/>
    </row>
    <row r="245" spans="1:14" s="1062" customFormat="1" ht="12" thickBot="1" x14ac:dyDescent="0.25">
      <c r="A245" s="565"/>
      <c r="B245" s="478" t="s">
        <v>897</v>
      </c>
      <c r="C245" s="469"/>
      <c r="D245" s="464" t="s">
        <v>874</v>
      </c>
      <c r="E245" s="463"/>
      <c r="F245" s="464"/>
      <c r="G245" s="470"/>
      <c r="H245" s="470"/>
      <c r="I245" s="471">
        <f>IF(G245-H245&lt;0,0,G245-H245)</f>
        <v>0</v>
      </c>
      <c r="J245" s="470"/>
      <c r="K245" s="1068">
        <v>12.5</v>
      </c>
      <c r="L245" s="471">
        <f>(I245*K245)+J245</f>
        <v>0</v>
      </c>
      <c r="M245" s="1064"/>
      <c r="N245" s="1064"/>
    </row>
    <row r="246" spans="1:14" s="1062" customFormat="1" x14ac:dyDescent="0.2">
      <c r="A246" s="565"/>
      <c r="B246" s="63"/>
      <c r="C246" s="105"/>
      <c r="D246" s="105"/>
      <c r="E246" s="126"/>
      <c r="F246" s="126"/>
      <c r="H246" s="90"/>
      <c r="I246" s="90"/>
      <c r="J246" s="90"/>
      <c r="L246" s="94"/>
      <c r="M246" s="1064"/>
      <c r="N246" s="1064"/>
    </row>
    <row r="247" spans="1:14" s="1064" customFormat="1" ht="18.75" customHeight="1" thickBot="1" x14ac:dyDescent="0.25">
      <c r="B247" s="127" t="s">
        <v>656</v>
      </c>
      <c r="C247" s="128"/>
      <c r="D247" s="127"/>
      <c r="E247" s="127"/>
      <c r="F247" s="129"/>
      <c r="G247" s="130">
        <f>SUM(G152,G144,G136,G134,G123,G110,G84,G70,G44,G28,G9,G197,G184,G191)</f>
        <v>0</v>
      </c>
      <c r="H247" s="130">
        <f>SUM(H152,H144,H136,H134,H123,H110,H84,H70,H44,H28,H9,H197,H184,H191)</f>
        <v>0</v>
      </c>
      <c r="I247" s="130">
        <f>SUM(I152,I144,I136,I134,I123,I110,I84,I70,I44,I28,I9,I197,I184,I191)</f>
        <v>0</v>
      </c>
      <c r="J247" s="130">
        <f>SUM(J152,J144,J136,J134,J123,J110,J84,J70,J44,J28,J9,J197,J184,J191)</f>
        <v>0</v>
      </c>
      <c r="K247" s="131"/>
      <c r="L247" s="130">
        <f>SUM(L152,L144,L136,L134,L123,L110,L84,L70,L44,L28,L9,L197,L184,L191)</f>
        <v>0</v>
      </c>
    </row>
    <row r="248" spans="1:14" ht="12" thickTop="1" x14ac:dyDescent="0.2">
      <c r="A248" s="1060"/>
      <c r="B248" s="1060"/>
      <c r="D248" s="1060"/>
      <c r="E248" s="132"/>
      <c r="F248" s="1094"/>
      <c r="K248" s="133"/>
      <c r="L248" s="1095"/>
    </row>
    <row r="249" spans="1:14" ht="12" thickBot="1" x14ac:dyDescent="0.25">
      <c r="A249" s="1060"/>
      <c r="B249" s="54" t="s">
        <v>243</v>
      </c>
      <c r="C249" s="1048"/>
      <c r="D249" s="40"/>
      <c r="F249" s="1092"/>
      <c r="G249" s="1095"/>
      <c r="H249" s="1095"/>
      <c r="I249" s="1095"/>
      <c r="J249" s="1095"/>
      <c r="L249" s="1096"/>
    </row>
    <row r="250" spans="1:14" ht="12" thickBot="1" x14ac:dyDescent="0.25">
      <c r="A250" s="40"/>
      <c r="B250" s="55"/>
      <c r="C250" s="1048"/>
      <c r="D250" s="1097" t="s">
        <v>315</v>
      </c>
      <c r="E250" s="1098"/>
      <c r="G250" s="1060"/>
      <c r="H250" s="1060"/>
      <c r="I250" s="1060"/>
      <c r="J250" s="1060"/>
      <c r="K250" s="1060"/>
      <c r="L250" s="1060"/>
    </row>
    <row r="251" spans="1:14" ht="12" thickBot="1" x14ac:dyDescent="0.25">
      <c r="A251" s="40"/>
      <c r="B251" s="73"/>
      <c r="C251" s="1048"/>
      <c r="D251" s="1097" t="s">
        <v>316</v>
      </c>
      <c r="E251" s="1097"/>
      <c r="F251" s="1098"/>
      <c r="G251" s="1060"/>
      <c r="H251" s="1060"/>
      <c r="I251" s="1060"/>
      <c r="J251" s="1060"/>
      <c r="K251" s="1060"/>
      <c r="L251" s="1060"/>
    </row>
    <row r="252" spans="1:14" s="1097" customFormat="1" x14ac:dyDescent="0.2">
      <c r="A252" s="1099"/>
      <c r="B252" s="1100" t="s">
        <v>338</v>
      </c>
      <c r="C252" s="1092"/>
      <c r="D252" s="1101" t="s">
        <v>96</v>
      </c>
      <c r="E252" s="1101"/>
      <c r="F252" s="1101"/>
      <c r="G252" s="775"/>
      <c r="H252" s="775"/>
      <c r="I252" s="775"/>
      <c r="J252" s="775"/>
      <c r="K252" s="775"/>
      <c r="L252" s="1102"/>
      <c r="M252" s="1101"/>
    </row>
    <row r="253" spans="1:14" s="1060" customFormat="1" x14ac:dyDescent="0.2">
      <c r="A253" s="1103"/>
      <c r="B253" s="1104" t="s">
        <v>216</v>
      </c>
      <c r="C253" s="1095"/>
      <c r="D253" s="768" t="s">
        <v>730</v>
      </c>
      <c r="E253" s="768"/>
      <c r="F253" s="768"/>
      <c r="G253" s="1057"/>
      <c r="H253" s="1057"/>
      <c r="I253" s="1057"/>
      <c r="J253" s="1057"/>
      <c r="K253" s="1057"/>
      <c r="L253" s="1105"/>
      <c r="M253" s="768"/>
    </row>
    <row r="254" spans="1:14" s="1106" customFormat="1" ht="24.75" customHeight="1" x14ac:dyDescent="0.2">
      <c r="B254" s="1104" t="s">
        <v>225</v>
      </c>
      <c r="D254" s="1161" t="s">
        <v>606</v>
      </c>
      <c r="E254" s="1161"/>
      <c r="F254" s="1161"/>
      <c r="G254" s="1161"/>
      <c r="H254" s="1161"/>
      <c r="I254" s="1161"/>
      <c r="J254" s="1161"/>
      <c r="K254" s="1161"/>
      <c r="L254" s="1161"/>
      <c r="M254" s="1107"/>
    </row>
    <row r="255" spans="1:14" x14ac:dyDescent="0.2">
      <c r="A255" s="40"/>
      <c r="B255" s="1104" t="s">
        <v>236</v>
      </c>
      <c r="C255" s="1108"/>
      <c r="D255" s="1162" t="s">
        <v>1136</v>
      </c>
      <c r="E255" s="1162"/>
      <c r="F255" s="1162"/>
      <c r="G255" s="1162"/>
      <c r="H255" s="1162"/>
      <c r="I255" s="1162"/>
      <c r="J255" s="1162"/>
      <c r="K255" s="1162"/>
      <c r="L255" s="1162"/>
      <c r="M255" s="1056"/>
    </row>
    <row r="256" spans="1:14" x14ac:dyDescent="0.2">
      <c r="A256" s="40"/>
      <c r="B256" s="1104" t="s">
        <v>272</v>
      </c>
      <c r="C256" s="1108"/>
      <c r="D256" s="1162" t="s">
        <v>491</v>
      </c>
      <c r="E256" s="1162"/>
      <c r="F256" s="1162"/>
      <c r="G256" s="1162"/>
      <c r="H256" s="1162"/>
      <c r="I256" s="1162"/>
      <c r="J256" s="1162"/>
      <c r="K256" s="1162"/>
      <c r="L256" s="1162"/>
      <c r="M256" s="1056"/>
    </row>
    <row r="257" spans="4:13" ht="12" customHeight="1" x14ac:dyDescent="0.2">
      <c r="D257" s="1101"/>
      <c r="E257" s="1109"/>
      <c r="F257" s="1056"/>
      <c r="G257" s="1059"/>
      <c r="H257" s="1059"/>
      <c r="I257" s="1059"/>
      <c r="J257" s="1059"/>
      <c r="L257" s="1059"/>
      <c r="M257" s="1056"/>
    </row>
    <row r="258" spans="4:13" ht="12.75" hidden="1" customHeight="1" x14ac:dyDescent="0.2"/>
    <row r="259" spans="4:13" ht="12.75" hidden="1" customHeight="1" x14ac:dyDescent="0.2"/>
    <row r="260" spans="4:13" ht="12.75" hidden="1" customHeight="1" x14ac:dyDescent="0.2"/>
    <row r="261" spans="4:13" ht="12.75" hidden="1" customHeight="1" x14ac:dyDescent="0.2"/>
    <row r="262" spans="4:13" ht="12.75" hidden="1" customHeight="1" x14ac:dyDescent="0.2"/>
    <row r="263" spans="4:13" ht="12.75" hidden="1" customHeight="1" x14ac:dyDescent="0.2"/>
    <row r="264" spans="4:13" ht="12.75" hidden="1" customHeight="1" x14ac:dyDescent="0.2"/>
    <row r="265" spans="4:13" ht="12.75" hidden="1" customHeight="1" x14ac:dyDescent="0.2"/>
    <row r="266" spans="4:13" ht="12.75" hidden="1" customHeight="1" x14ac:dyDescent="0.2"/>
    <row r="267" spans="4:13" ht="12.75" hidden="1" customHeight="1" x14ac:dyDescent="0.2"/>
    <row r="268" spans="4:13" ht="12.75" hidden="1" customHeight="1" x14ac:dyDescent="0.2"/>
    <row r="269" spans="4:13" ht="12.75" hidden="1" customHeight="1" x14ac:dyDescent="0.2"/>
    <row r="270" spans="4:13" ht="12.75" hidden="1" customHeight="1" x14ac:dyDescent="0.2"/>
    <row r="271" spans="4:13" ht="12.75" hidden="1" customHeight="1" x14ac:dyDescent="0.2"/>
    <row r="272" spans="4:13"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sheetData>
  <sheetProtection algorithmName="SHA-512" hashValue="K+4s2Q+StucbMSobiCZxovoiu6TM1MRlpCA9ZZUwNQuutMFPRsPfxBmhVfXBW5SXVt0uLO3vp/p2J/mkPStrNg==" saltValue="e0gsm1uaomiJQ/PT8T6OEw==" spinCount="100000" sheet="1" objects="1" scenarios="1"/>
  <mergeCells count="10">
    <mergeCell ref="L5:L7"/>
    <mergeCell ref="D254:L254"/>
    <mergeCell ref="D255:L255"/>
    <mergeCell ref="D256:L256"/>
    <mergeCell ref="B5:F7"/>
    <mergeCell ref="G5:G7"/>
    <mergeCell ref="H5:H7"/>
    <mergeCell ref="I5:I7"/>
    <mergeCell ref="J5:J7"/>
    <mergeCell ref="K5:K7"/>
  </mergeCells>
  <dataValidations count="2">
    <dataValidation allowBlank="1" showErrorMessage="1" sqref="L1"/>
    <dataValidation type="list" allowBlank="1" showInputMessage="1" showErrorMessage="1" prompt="Choose the appropriate method for risk weighting." sqref="L177 L170 L154">
      <formula1>$P$155:$P$157</formula1>
    </dataValidation>
  </dataValidations>
  <pageMargins left="0.34" right="0.34" top="0.5" bottom="0.4" header="0.2" footer="0.2"/>
  <pageSetup paperSize="9" scale="56" fitToHeight="9" orientation="portrait" r:id="rId1"/>
  <headerFooter alignWithMargins="0">
    <oddFooter>&amp;L&amp;8&amp;A&amp;R&amp;8&amp;P of &amp;N</oddFooter>
  </headerFooter>
  <rowBreaks count="2" manualBreakCount="2">
    <brk id="109" max="12" man="1"/>
    <brk id="19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6"/>
  <sheetViews>
    <sheetView showGridLines="0" view="pageLayout" topLeftCell="A220" zoomScale="70" zoomScaleNormal="100" zoomScaleSheetLayoutView="50" zoomScalePageLayoutView="70" workbookViewId="0">
      <selection activeCell="F226" sqref="F226:F245"/>
    </sheetView>
  </sheetViews>
  <sheetFormatPr defaultColWidth="0" defaultRowHeight="11.25" customHeight="1" zeroHeight="1" x14ac:dyDescent="0.2"/>
  <cols>
    <col min="1" max="1" width="2.42578125" style="36" customWidth="1"/>
    <col min="2" max="2" width="5.7109375" style="36" customWidth="1"/>
    <col min="3" max="3" width="2.42578125" style="1057" customWidth="1"/>
    <col min="4" max="4" width="2.42578125" style="36" customWidth="1"/>
    <col min="5" max="5" width="67.140625" style="36" customWidth="1"/>
    <col min="6" max="6" width="9.7109375" style="36" customWidth="1"/>
    <col min="7" max="10" width="15.140625" style="1058" customWidth="1"/>
    <col min="11" max="11" width="6.28515625" style="1059" customWidth="1"/>
    <col min="12" max="12" width="15.140625" style="1058" customWidth="1"/>
    <col min="13" max="13" width="2.140625" style="36" customWidth="1"/>
    <col min="14" max="15" width="0" style="36" hidden="1" customWidth="1"/>
    <col min="16" max="16" width="2.7109375" style="36" hidden="1" customWidth="1"/>
    <col min="17" max="17" width="1.7109375" style="36" hidden="1" customWidth="1"/>
    <col min="18" max="19" width="2.7109375" style="36" hidden="1" customWidth="1"/>
    <col min="20" max="20" width="2.42578125" style="36" hidden="1" customWidth="1"/>
    <col min="21" max="16384" width="2.7109375" style="36" hidden="1"/>
  </cols>
  <sheetData>
    <row r="1" spans="1:14" ht="13.5" thickBot="1" x14ac:dyDescent="0.3">
      <c r="A1" s="1056"/>
      <c r="B1" s="610" t="s">
        <v>21</v>
      </c>
      <c r="D1" s="1056"/>
      <c r="E1" s="1056"/>
      <c r="F1" s="1056"/>
      <c r="G1" s="1059"/>
      <c r="K1" s="31" t="s">
        <v>213</v>
      </c>
      <c r="L1" s="738" t="str">
        <f>IF('Sec A Balance Sheet - SF'!$I$1=0," ",'Sec A Balance Sheet - SF'!$I$1)</f>
        <v xml:space="preserve"> </v>
      </c>
    </row>
    <row r="2" spans="1:14" ht="12.75" x14ac:dyDescent="0.25">
      <c r="B2" s="82" t="s">
        <v>144</v>
      </c>
    </row>
    <row r="3" spans="1:14" ht="12.75" x14ac:dyDescent="0.25">
      <c r="B3" s="36" t="s">
        <v>1134</v>
      </c>
      <c r="E3" s="48"/>
      <c r="F3" s="1060"/>
      <c r="G3" s="1061"/>
      <c r="H3" s="1061"/>
      <c r="I3" s="1061"/>
      <c r="J3" s="1061"/>
      <c r="K3" s="1061"/>
      <c r="L3" s="83"/>
      <c r="N3" s="1060"/>
    </row>
    <row r="4" spans="1:14" ht="12" thickBot="1" x14ac:dyDescent="0.25">
      <c r="N4" s="29"/>
    </row>
    <row r="5" spans="1:14" ht="21.75" customHeight="1" thickTop="1" thickBot="1" x14ac:dyDescent="0.25">
      <c r="A5" s="1056"/>
      <c r="B5" s="1163" t="s">
        <v>658</v>
      </c>
      <c r="C5" s="1164"/>
      <c r="D5" s="1164"/>
      <c r="E5" s="1164"/>
      <c r="F5" s="1165"/>
      <c r="G5" s="1172" t="s">
        <v>95</v>
      </c>
      <c r="H5" s="1172" t="s">
        <v>37</v>
      </c>
      <c r="I5" s="1172" t="s">
        <v>38</v>
      </c>
      <c r="J5" s="1172" t="s">
        <v>39</v>
      </c>
      <c r="K5" s="1175" t="s">
        <v>719</v>
      </c>
      <c r="L5" s="1158" t="s">
        <v>720</v>
      </c>
      <c r="N5" s="29"/>
    </row>
    <row r="6" spans="1:14" ht="29.45" customHeight="1" thickBot="1" x14ac:dyDescent="0.25">
      <c r="A6" s="1056"/>
      <c r="B6" s="1166"/>
      <c r="C6" s="1167"/>
      <c r="D6" s="1167"/>
      <c r="E6" s="1167"/>
      <c r="F6" s="1168"/>
      <c r="G6" s="1173"/>
      <c r="H6" s="1173"/>
      <c r="I6" s="1173"/>
      <c r="J6" s="1173"/>
      <c r="K6" s="1176"/>
      <c r="L6" s="1159"/>
      <c r="N6" s="29"/>
    </row>
    <row r="7" spans="1:14" ht="3.75" customHeight="1" thickBot="1" x14ac:dyDescent="0.25">
      <c r="A7" s="1056"/>
      <c r="B7" s="1169"/>
      <c r="C7" s="1170"/>
      <c r="D7" s="1170"/>
      <c r="E7" s="1170"/>
      <c r="F7" s="1171"/>
      <c r="G7" s="1174"/>
      <c r="H7" s="1174"/>
      <c r="I7" s="1174"/>
      <c r="J7" s="1174"/>
      <c r="K7" s="1177"/>
      <c r="L7" s="1160"/>
      <c r="N7" s="29"/>
    </row>
    <row r="8" spans="1:14" s="1056" customFormat="1" ht="12.75" thickTop="1" thickBot="1" x14ac:dyDescent="0.25">
      <c r="A8" s="1062"/>
      <c r="B8" s="1062"/>
      <c r="C8" s="462"/>
      <c r="D8" s="1062"/>
      <c r="E8" s="1062"/>
      <c r="F8" s="1062"/>
      <c r="G8" s="84" t="s">
        <v>311</v>
      </c>
      <c r="H8" s="84" t="s">
        <v>312</v>
      </c>
      <c r="I8" s="84" t="s">
        <v>268</v>
      </c>
      <c r="J8" s="84" t="s">
        <v>466</v>
      </c>
      <c r="K8" s="84" t="s">
        <v>718</v>
      </c>
      <c r="L8" s="84" t="s">
        <v>40</v>
      </c>
      <c r="N8" s="29"/>
    </row>
    <row r="9" spans="1:14" s="1064" customFormat="1" ht="12" thickBot="1" x14ac:dyDescent="0.25">
      <c r="A9" s="1062"/>
      <c r="B9" s="85" t="s">
        <v>216</v>
      </c>
      <c r="C9" s="86" t="s">
        <v>1519</v>
      </c>
      <c r="D9" s="62"/>
      <c r="E9" s="85"/>
      <c r="F9" s="1063"/>
      <c r="G9" s="87">
        <f>G11+G13+G15+G17+G24</f>
        <v>0</v>
      </c>
      <c r="H9" s="85"/>
      <c r="I9" s="85"/>
      <c r="J9" s="85"/>
      <c r="K9" s="85"/>
      <c r="L9" s="87">
        <f>L11+L13+L15+L17+L24</f>
        <v>0</v>
      </c>
      <c r="N9" s="1065"/>
    </row>
    <row r="10" spans="1:14" s="1064" customFormat="1" ht="12" thickBot="1" x14ac:dyDescent="0.25">
      <c r="A10" s="1062"/>
      <c r="B10" s="88"/>
      <c r="C10" s="89"/>
      <c r="D10" s="1062"/>
      <c r="E10" s="1062"/>
      <c r="F10" s="1062"/>
      <c r="G10" s="90"/>
      <c r="H10" s="1062"/>
      <c r="I10" s="1062"/>
      <c r="J10" s="1062"/>
      <c r="K10" s="1062"/>
      <c r="L10" s="90"/>
      <c r="N10" s="1065"/>
    </row>
    <row r="11" spans="1:14" s="1064" customFormat="1" ht="12" thickBot="1" x14ac:dyDescent="0.25">
      <c r="A11" s="1062"/>
      <c r="B11" s="91" t="s">
        <v>219</v>
      </c>
      <c r="C11" s="92" t="s">
        <v>659</v>
      </c>
      <c r="D11" s="642"/>
      <c r="E11" s="65"/>
      <c r="F11" s="1062"/>
      <c r="G11" s="1066"/>
      <c r="H11" s="1067"/>
      <c r="I11" s="1067"/>
      <c r="J11" s="1067"/>
      <c r="K11" s="1068">
        <v>0</v>
      </c>
      <c r="L11" s="87">
        <f>G11*K11</f>
        <v>0</v>
      </c>
    </row>
    <row r="12" spans="1:14" s="1064" customFormat="1" ht="12" thickBot="1" x14ac:dyDescent="0.25">
      <c r="A12" s="1062"/>
      <c r="B12" s="91"/>
      <c r="C12" s="92"/>
      <c r="D12" s="1062"/>
      <c r="E12" s="1062"/>
      <c r="F12" s="1062"/>
      <c r="G12" s="1067"/>
      <c r="H12" s="1067"/>
      <c r="I12" s="1067"/>
      <c r="J12" s="1067"/>
      <c r="K12" s="1069"/>
      <c r="L12" s="1067"/>
    </row>
    <row r="13" spans="1:14" s="1064" customFormat="1" ht="12" thickBot="1" x14ac:dyDescent="0.25">
      <c r="A13" s="1062"/>
      <c r="B13" s="91" t="s">
        <v>220</v>
      </c>
      <c r="C13" s="92" t="s">
        <v>660</v>
      </c>
      <c r="D13" s="634"/>
      <c r="E13" s="65"/>
      <c r="F13" s="1062"/>
      <c r="G13" s="1066"/>
      <c r="H13" s="1067"/>
      <c r="I13" s="1067"/>
      <c r="J13" s="1067"/>
      <c r="K13" s="1068">
        <v>0</v>
      </c>
      <c r="L13" s="87">
        <f>G13*K13</f>
        <v>0</v>
      </c>
    </row>
    <row r="14" spans="1:14" s="1064" customFormat="1" ht="12" thickBot="1" x14ac:dyDescent="0.25">
      <c r="A14" s="1062"/>
      <c r="B14" s="91"/>
      <c r="C14" s="92"/>
      <c r="D14" s="1062"/>
      <c r="E14" s="1062"/>
      <c r="F14" s="1062"/>
      <c r="G14" s="1067"/>
      <c r="H14" s="1067"/>
      <c r="I14" s="1067"/>
      <c r="J14" s="1067"/>
      <c r="K14" s="1069"/>
      <c r="L14" s="1067"/>
    </row>
    <row r="15" spans="1:14" s="1064" customFormat="1" ht="12" thickBot="1" x14ac:dyDescent="0.25">
      <c r="A15" s="1062"/>
      <c r="B15" s="91" t="s">
        <v>222</v>
      </c>
      <c r="C15" s="92" t="s">
        <v>661</v>
      </c>
      <c r="D15" s="642"/>
      <c r="E15" s="65"/>
      <c r="F15" s="1062"/>
      <c r="G15" s="1066"/>
      <c r="H15" s="1067"/>
      <c r="I15" s="1067"/>
      <c r="J15" s="1067"/>
      <c r="K15" s="1068">
        <v>0.2</v>
      </c>
      <c r="L15" s="87">
        <f>G15*K15</f>
        <v>0</v>
      </c>
    </row>
    <row r="16" spans="1:14" s="1064" customFormat="1" ht="12" thickBot="1" x14ac:dyDescent="0.25">
      <c r="A16" s="1062"/>
      <c r="B16" s="91"/>
      <c r="C16" s="93"/>
      <c r="D16" s="94"/>
      <c r="E16" s="1062"/>
      <c r="F16" s="1062"/>
      <c r="G16" s="1067"/>
      <c r="H16" s="1067"/>
      <c r="I16" s="1067"/>
      <c r="J16" s="1067"/>
      <c r="K16" s="1069"/>
      <c r="L16" s="1067"/>
    </row>
    <row r="17" spans="1:12" s="1064" customFormat="1" ht="12" thickBot="1" x14ac:dyDescent="0.25">
      <c r="A17" s="1062"/>
      <c r="B17" s="91" t="s">
        <v>223</v>
      </c>
      <c r="C17" s="79" t="s">
        <v>539</v>
      </c>
      <c r="D17" s="462"/>
      <c r="E17" s="1062"/>
      <c r="F17" s="1062" t="s">
        <v>276</v>
      </c>
      <c r="G17" s="87">
        <f>SUM(G18:G22)</f>
        <v>0</v>
      </c>
      <c r="H17" s="1067"/>
      <c r="I17" s="1067"/>
      <c r="J17" s="1067"/>
      <c r="K17" s="1069"/>
      <c r="L17" s="87">
        <f>SUM(L18:L22)</f>
        <v>0</v>
      </c>
    </row>
    <row r="18" spans="1:12" s="1064" customFormat="1" ht="12" thickBot="1" x14ac:dyDescent="0.25">
      <c r="A18" s="1062"/>
      <c r="B18" s="462" t="s">
        <v>721</v>
      </c>
      <c r="C18" s="1062"/>
      <c r="D18" s="462" t="s">
        <v>722</v>
      </c>
      <c r="E18" s="1062"/>
      <c r="F18" s="1062"/>
      <c r="G18" s="1066"/>
      <c r="H18" s="1067"/>
      <c r="I18" s="1067"/>
      <c r="J18" s="1067"/>
      <c r="K18" s="1068">
        <v>0</v>
      </c>
      <c r="L18" s="87">
        <f>G18*K18</f>
        <v>0</v>
      </c>
    </row>
    <row r="19" spans="1:12" s="1064" customFormat="1" ht="12" thickBot="1" x14ac:dyDescent="0.25">
      <c r="A19" s="1062"/>
      <c r="B19" s="462" t="s">
        <v>723</v>
      </c>
      <c r="C19" s="1062"/>
      <c r="D19" s="462" t="s">
        <v>1127</v>
      </c>
      <c r="E19" s="1062"/>
      <c r="F19" s="1062"/>
      <c r="G19" s="1066"/>
      <c r="H19" s="1067"/>
      <c r="I19" s="1067"/>
      <c r="J19" s="1067"/>
      <c r="K19" s="1068">
        <v>0.08</v>
      </c>
      <c r="L19" s="87">
        <f>G19*K19</f>
        <v>0</v>
      </c>
    </row>
    <row r="20" spans="1:12" s="1064" customFormat="1" ht="12" thickBot="1" x14ac:dyDescent="0.25">
      <c r="A20" s="1062"/>
      <c r="B20" s="462" t="s">
        <v>724</v>
      </c>
      <c r="C20" s="1062"/>
      <c r="D20" s="462" t="s">
        <v>725</v>
      </c>
      <c r="E20" s="1062"/>
      <c r="F20" s="1062"/>
      <c r="G20" s="1066"/>
      <c r="H20" s="1067"/>
      <c r="I20" s="1067"/>
      <c r="J20" s="1067"/>
      <c r="K20" s="1068">
        <v>0.5</v>
      </c>
      <c r="L20" s="87">
        <f>G20*K20</f>
        <v>0</v>
      </c>
    </row>
    <row r="21" spans="1:12" s="1064" customFormat="1" ht="12" thickBot="1" x14ac:dyDescent="0.25">
      <c r="A21" s="1062"/>
      <c r="B21" s="462" t="s">
        <v>726</v>
      </c>
      <c r="C21" s="1062"/>
      <c r="D21" s="462" t="s">
        <v>727</v>
      </c>
      <c r="E21" s="1062"/>
      <c r="F21" s="1062"/>
      <c r="G21" s="1066"/>
      <c r="H21" s="1067"/>
      <c r="I21" s="1067"/>
      <c r="J21" s="1067"/>
      <c r="K21" s="1068">
        <v>0.7</v>
      </c>
      <c r="L21" s="87">
        <f>G21*K21</f>
        <v>0</v>
      </c>
    </row>
    <row r="22" spans="1:12" s="1064" customFormat="1" ht="12" thickBot="1" x14ac:dyDescent="0.25">
      <c r="A22" s="1062"/>
      <c r="B22" s="462" t="s">
        <v>728</v>
      </c>
      <c r="C22" s="1062"/>
      <c r="D22" s="462" t="s">
        <v>729</v>
      </c>
      <c r="E22" s="1062"/>
      <c r="F22" s="1062"/>
      <c r="G22" s="1066"/>
      <c r="H22" s="1067"/>
      <c r="I22" s="1067"/>
      <c r="J22" s="1067"/>
      <c r="K22" s="1068">
        <v>1</v>
      </c>
      <c r="L22" s="87">
        <f>G22*K22</f>
        <v>0</v>
      </c>
    </row>
    <row r="23" spans="1:12" s="1064" customFormat="1" ht="12" thickBot="1" x14ac:dyDescent="0.25">
      <c r="A23" s="1062"/>
      <c r="B23" s="91"/>
      <c r="C23" s="93"/>
      <c r="D23" s="94"/>
      <c r="E23" s="1062"/>
      <c r="F23" s="1062"/>
      <c r="G23" s="1067"/>
      <c r="H23" s="1067"/>
      <c r="I23" s="1067"/>
      <c r="J23" s="1067"/>
      <c r="K23" s="1069"/>
      <c r="L23" s="1067"/>
    </row>
    <row r="24" spans="1:12" s="1064" customFormat="1" ht="12" thickBot="1" x14ac:dyDescent="0.25">
      <c r="A24" s="559" t="s">
        <v>1128</v>
      </c>
      <c r="B24" s="635" t="s">
        <v>224</v>
      </c>
      <c r="C24" s="477" t="s">
        <v>1129</v>
      </c>
      <c r="D24" s="463"/>
      <c r="E24" s="559"/>
      <c r="F24" s="559"/>
      <c r="G24" s="560">
        <f>SUM(G25:G26)</f>
        <v>0</v>
      </c>
      <c r="H24" s="465"/>
      <c r="I24" s="465"/>
      <c r="J24" s="465"/>
      <c r="K24" s="561"/>
      <c r="L24" s="471">
        <f>SUM(L25:L26)</f>
        <v>0</v>
      </c>
    </row>
    <row r="25" spans="1:12" s="1064" customFormat="1" ht="12" thickBot="1" x14ac:dyDescent="0.25">
      <c r="A25" s="559"/>
      <c r="B25" s="636" t="s">
        <v>1130</v>
      </c>
      <c r="C25" s="464"/>
      <c r="D25" s="464" t="s">
        <v>1131</v>
      </c>
      <c r="E25" s="559"/>
      <c r="F25" s="559"/>
      <c r="G25" s="562"/>
      <c r="H25" s="563"/>
      <c r="I25" s="563"/>
      <c r="J25" s="563"/>
      <c r="K25" s="564">
        <v>12.5</v>
      </c>
      <c r="L25" s="471">
        <f>G25*K25</f>
        <v>0</v>
      </c>
    </row>
    <row r="26" spans="1:12" s="1064" customFormat="1" ht="12" thickBot="1" x14ac:dyDescent="0.25">
      <c r="A26" s="559"/>
      <c r="B26" s="636" t="s">
        <v>1132</v>
      </c>
      <c r="C26" s="464"/>
      <c r="D26" s="464" t="s">
        <v>538</v>
      </c>
      <c r="E26" s="559"/>
      <c r="F26" s="559"/>
      <c r="G26" s="562"/>
      <c r="H26" s="465"/>
      <c r="I26" s="465"/>
      <c r="J26" s="465"/>
      <c r="K26" s="564">
        <v>1</v>
      </c>
      <c r="L26" s="471">
        <f>G26*K26</f>
        <v>0</v>
      </c>
    </row>
    <row r="27" spans="1:12" s="1064" customFormat="1" ht="12" thickBot="1" x14ac:dyDescent="0.25">
      <c r="A27" s="1062"/>
      <c r="B27" s="91"/>
      <c r="C27" s="93"/>
      <c r="D27" s="94"/>
      <c r="E27" s="1062"/>
      <c r="F27" s="1062"/>
      <c r="G27" s="1067"/>
      <c r="H27" s="1067"/>
      <c r="I27" s="1067"/>
      <c r="J27" s="1067"/>
      <c r="K27" s="1069"/>
      <c r="L27" s="1067"/>
    </row>
    <row r="28" spans="1:12" s="1064" customFormat="1" ht="12" thickBot="1" x14ac:dyDescent="0.25">
      <c r="A28" s="1062"/>
      <c r="B28" s="85" t="s">
        <v>225</v>
      </c>
      <c r="C28" s="85" t="s">
        <v>1520</v>
      </c>
      <c r="D28" s="85"/>
      <c r="E28" s="85"/>
      <c r="F28" s="1063"/>
      <c r="G28" s="87">
        <f>G30+G32+G34+G42</f>
        <v>0</v>
      </c>
      <c r="H28" s="87">
        <f>H30+H32+H34+H42</f>
        <v>0</v>
      </c>
      <c r="I28" s="87">
        <f>I30+I32+I34+I42</f>
        <v>0</v>
      </c>
      <c r="J28" s="87">
        <f>J30+J32+J34+J42</f>
        <v>0</v>
      </c>
      <c r="K28" s="1069"/>
      <c r="L28" s="87">
        <f>L30+L32+L34+L42</f>
        <v>0</v>
      </c>
    </row>
    <row r="29" spans="1:12" s="1064" customFormat="1" ht="12" thickBot="1" x14ac:dyDescent="0.25">
      <c r="A29" s="1062"/>
      <c r="B29" s="96"/>
      <c r="C29" s="63"/>
      <c r="D29" s="97"/>
      <c r="E29" s="98"/>
      <c r="F29" s="1070"/>
      <c r="G29" s="90"/>
      <c r="H29" s="90"/>
      <c r="I29" s="90"/>
      <c r="J29" s="90"/>
      <c r="K29" s="1069"/>
      <c r="L29" s="90"/>
    </row>
    <row r="30" spans="1:12" s="1064" customFormat="1" ht="12" thickBot="1" x14ac:dyDescent="0.25">
      <c r="B30" s="91" t="s">
        <v>227</v>
      </c>
      <c r="C30" s="79" t="s">
        <v>24</v>
      </c>
      <c r="D30" s="1071"/>
      <c r="E30" s="65"/>
      <c r="F30" s="1072"/>
      <c r="G30" s="1066"/>
      <c r="H30" s="1067"/>
      <c r="I30" s="1067"/>
      <c r="J30" s="1067"/>
      <c r="K30" s="1068">
        <v>0</v>
      </c>
      <c r="L30" s="87">
        <f>G30*K30</f>
        <v>0</v>
      </c>
    </row>
    <row r="31" spans="1:12" s="1064" customFormat="1" ht="12" thickBot="1" x14ac:dyDescent="0.25">
      <c r="B31" s="109"/>
      <c r="C31" s="842"/>
      <c r="D31" s="842"/>
      <c r="E31" s="462"/>
      <c r="F31" s="1062"/>
      <c r="G31" s="1067"/>
      <c r="H31" s="1067"/>
      <c r="I31" s="1067"/>
      <c r="J31" s="1067"/>
      <c r="K31" s="1067"/>
      <c r="L31" s="1067"/>
    </row>
    <row r="32" spans="1:12" s="1064" customFormat="1" ht="12" thickBot="1" x14ac:dyDescent="0.25">
      <c r="B32" s="99" t="s">
        <v>228</v>
      </c>
      <c r="C32" s="44" t="s">
        <v>503</v>
      </c>
      <c r="D32" s="1071"/>
      <c r="E32" s="462"/>
      <c r="F32" s="1062"/>
      <c r="G32" s="1066"/>
      <c r="H32" s="1067"/>
      <c r="I32" s="1067"/>
      <c r="J32" s="1067"/>
      <c r="K32" s="1068">
        <v>0</v>
      </c>
      <c r="L32" s="87">
        <f>G32*K32</f>
        <v>0</v>
      </c>
    </row>
    <row r="33" spans="2:14" s="1064" customFormat="1" ht="12" thickBot="1" x14ac:dyDescent="0.25">
      <c r="B33" s="472"/>
      <c r="C33" s="768"/>
      <c r="D33" s="842"/>
      <c r="E33" s="462"/>
      <c r="F33" s="1062"/>
      <c r="G33" s="1067"/>
      <c r="H33" s="1067"/>
      <c r="I33" s="1067"/>
      <c r="J33" s="1067"/>
      <c r="K33" s="1069"/>
      <c r="L33" s="1067"/>
    </row>
    <row r="34" spans="2:14" s="1064" customFormat="1" ht="12" thickBot="1" x14ac:dyDescent="0.25">
      <c r="B34" s="99" t="s">
        <v>230</v>
      </c>
      <c r="C34" s="44" t="s">
        <v>156</v>
      </c>
      <c r="D34" s="842"/>
      <c r="E34" s="462"/>
      <c r="F34" s="1062"/>
      <c r="G34" s="87">
        <f>SUM(G35:G40)</f>
        <v>0</v>
      </c>
      <c r="H34" s="87">
        <f>SUM(H35:H40)</f>
        <v>0</v>
      </c>
      <c r="I34" s="87">
        <f>SUM(I35:I40)</f>
        <v>0</v>
      </c>
      <c r="J34" s="87">
        <f>SUM(J35:J40)</f>
        <v>0</v>
      </c>
      <c r="K34" s="1069"/>
      <c r="L34" s="87">
        <f>SUM(L35:L40)</f>
        <v>0</v>
      </c>
    </row>
    <row r="35" spans="2:14" s="1064" customFormat="1" ht="12" thickBot="1" x14ac:dyDescent="0.25">
      <c r="B35" s="1073" t="s">
        <v>662</v>
      </c>
      <c r="C35" s="1056"/>
      <c r="D35" s="775" t="s">
        <v>25</v>
      </c>
      <c r="E35" s="65"/>
      <c r="F35" s="1072"/>
      <c r="G35" s="1066"/>
      <c r="H35" s="1067"/>
      <c r="I35" s="1067"/>
      <c r="J35" s="1067"/>
      <c r="K35" s="1068">
        <v>0</v>
      </c>
      <c r="L35" s="87">
        <f>G35*K35</f>
        <v>0</v>
      </c>
    </row>
    <row r="36" spans="2:14" s="1064" customFormat="1" ht="12" thickBot="1" x14ac:dyDescent="0.25">
      <c r="B36" s="1073" t="s">
        <v>26</v>
      </c>
      <c r="C36" s="1056"/>
      <c r="D36" s="775" t="s">
        <v>27</v>
      </c>
      <c r="E36" s="462"/>
      <c r="F36" s="1062"/>
      <c r="G36" s="1066"/>
      <c r="H36" s="1066"/>
      <c r="I36" s="87">
        <f t="shared" ref="I36:I42" si="0">IF(G36-H36&lt;0,0,G36-H36)</f>
        <v>0</v>
      </c>
      <c r="J36" s="1074"/>
      <c r="K36" s="1068">
        <v>0.2</v>
      </c>
      <c r="L36" s="87">
        <f>(I36*K36)+J36</f>
        <v>0</v>
      </c>
    </row>
    <row r="37" spans="2:14" s="1064" customFormat="1" ht="12" thickBot="1" x14ac:dyDescent="0.25">
      <c r="B37" s="1073" t="s">
        <v>28</v>
      </c>
      <c r="C37" s="1056"/>
      <c r="D37" s="775" t="s">
        <v>29</v>
      </c>
      <c r="E37" s="462"/>
      <c r="F37" s="1062"/>
      <c r="G37" s="1066"/>
      <c r="H37" s="1066"/>
      <c r="I37" s="87">
        <f t="shared" si="0"/>
        <v>0</v>
      </c>
      <c r="J37" s="1074"/>
      <c r="K37" s="1068">
        <v>0.5</v>
      </c>
      <c r="L37" s="87">
        <f>(I37*K37)+J37</f>
        <v>0</v>
      </c>
    </row>
    <row r="38" spans="2:14" s="1064" customFormat="1" ht="12" thickBot="1" x14ac:dyDescent="0.25">
      <c r="B38" s="1073" t="s">
        <v>30</v>
      </c>
      <c r="C38" s="1056"/>
      <c r="D38" s="775" t="s">
        <v>31</v>
      </c>
      <c r="E38" s="462"/>
      <c r="F38" s="1062"/>
      <c r="G38" s="1066"/>
      <c r="H38" s="1066"/>
      <c r="I38" s="87">
        <f t="shared" si="0"/>
        <v>0</v>
      </c>
      <c r="J38" s="1074"/>
      <c r="K38" s="1068">
        <v>1</v>
      </c>
      <c r="L38" s="87">
        <f>(I38*K38)+J38</f>
        <v>0</v>
      </c>
    </row>
    <row r="39" spans="2:14" s="1064" customFormat="1" ht="12" thickBot="1" x14ac:dyDescent="0.25">
      <c r="B39" s="1073" t="s">
        <v>32</v>
      </c>
      <c r="C39" s="1056"/>
      <c r="D39" s="775" t="s">
        <v>33</v>
      </c>
      <c r="E39" s="462"/>
      <c r="F39" s="1062"/>
      <c r="G39" s="1066"/>
      <c r="H39" s="1066"/>
      <c r="I39" s="87">
        <f t="shared" si="0"/>
        <v>0</v>
      </c>
      <c r="J39" s="1074"/>
      <c r="K39" s="1068">
        <v>1.5</v>
      </c>
      <c r="L39" s="87">
        <f>(I39*K39)+J39</f>
        <v>0</v>
      </c>
    </row>
    <row r="40" spans="2:14" s="1064" customFormat="1" ht="12" thickBot="1" x14ac:dyDescent="0.25">
      <c r="B40" s="1073" t="s">
        <v>34</v>
      </c>
      <c r="C40" s="1056"/>
      <c r="D40" s="775" t="s">
        <v>663</v>
      </c>
      <c r="E40" s="462"/>
      <c r="F40" s="1062"/>
      <c r="G40" s="1066"/>
      <c r="H40" s="1066"/>
      <c r="I40" s="87">
        <f t="shared" si="0"/>
        <v>0</v>
      </c>
      <c r="J40" s="1074"/>
      <c r="K40" s="1068">
        <v>1</v>
      </c>
      <c r="L40" s="87">
        <f>(I40*K40)+J40</f>
        <v>0</v>
      </c>
    </row>
    <row r="41" spans="2:14" s="1064" customFormat="1" ht="12" thickBot="1" x14ac:dyDescent="0.25">
      <c r="B41" s="472"/>
      <c r="C41" s="463"/>
      <c r="D41" s="463"/>
      <c r="E41" s="463"/>
      <c r="F41" s="464"/>
      <c r="G41" s="465"/>
      <c r="H41" s="465"/>
      <c r="I41" s="466">
        <f t="shared" si="0"/>
        <v>0</v>
      </c>
      <c r="J41" s="465"/>
      <c r="K41" s="467"/>
      <c r="L41" s="466"/>
      <c r="N41" s="1062"/>
    </row>
    <row r="42" spans="2:14" s="1064" customFormat="1" ht="12" thickBot="1" x14ac:dyDescent="0.25">
      <c r="B42" s="1075">
        <v>2.4</v>
      </c>
      <c r="C42" s="1062"/>
      <c r="D42" s="469" t="s">
        <v>853</v>
      </c>
      <c r="E42" s="463"/>
      <c r="F42" s="464"/>
      <c r="G42" s="470"/>
      <c r="H42" s="470"/>
      <c r="I42" s="471">
        <f t="shared" si="0"/>
        <v>0</v>
      </c>
      <c r="J42" s="470"/>
      <c r="K42" s="476">
        <v>8</v>
      </c>
      <c r="L42" s="471">
        <f>(I42*K42)+J42</f>
        <v>0</v>
      </c>
      <c r="N42" s="1062"/>
    </row>
    <row r="43" spans="2:14" s="1064" customFormat="1" ht="12" thickBot="1" x14ac:dyDescent="0.25">
      <c r="B43" s="462"/>
      <c r="C43" s="565"/>
      <c r="D43" s="1062"/>
      <c r="E43" s="1062"/>
      <c r="F43" s="1062"/>
      <c r="G43" s="90"/>
      <c r="H43" s="90"/>
      <c r="I43" s="90"/>
      <c r="J43" s="90"/>
      <c r="K43" s="1069"/>
      <c r="L43" s="90"/>
      <c r="N43" s="1062"/>
    </row>
    <row r="44" spans="2:14" s="1064" customFormat="1" ht="12" thickBot="1" x14ac:dyDescent="0.25">
      <c r="B44" s="85" t="s">
        <v>664</v>
      </c>
      <c r="C44" s="85" t="s">
        <v>665</v>
      </c>
      <c r="D44" s="85"/>
      <c r="E44" s="62"/>
      <c r="F44" s="1076"/>
      <c r="G44" s="87">
        <f>G46+G60+G68</f>
        <v>0</v>
      </c>
      <c r="H44" s="87">
        <f>H46+H60+H68</f>
        <v>0</v>
      </c>
      <c r="I44" s="87">
        <f>I46+I60+I68</f>
        <v>0</v>
      </c>
      <c r="J44" s="87">
        <f>J46+J60+J68</f>
        <v>0</v>
      </c>
      <c r="K44" s="1069"/>
      <c r="L44" s="87">
        <f>L46+L60+L68</f>
        <v>0</v>
      </c>
    </row>
    <row r="45" spans="2:14" s="1064" customFormat="1" ht="12" thickBot="1" x14ac:dyDescent="0.25">
      <c r="B45" s="88"/>
      <c r="C45" s="102"/>
      <c r="D45" s="102"/>
      <c r="E45" s="1062"/>
      <c r="F45" s="1062"/>
      <c r="G45" s="90"/>
      <c r="H45" s="90"/>
      <c r="I45" s="90"/>
      <c r="J45" s="90"/>
      <c r="K45" s="1069"/>
      <c r="L45" s="90"/>
    </row>
    <row r="46" spans="2:14" s="1064" customFormat="1" ht="12" thickBot="1" x14ac:dyDescent="0.25">
      <c r="B46" s="99" t="s">
        <v>666</v>
      </c>
      <c r="C46" s="79" t="s">
        <v>157</v>
      </c>
      <c r="D46" s="102"/>
      <c r="E46" s="65"/>
      <c r="F46" s="1072"/>
      <c r="G46" s="87">
        <f>G48+G50+G52</f>
        <v>0</v>
      </c>
      <c r="H46" s="87">
        <f>H48+H50+H52</f>
        <v>0</v>
      </c>
      <c r="I46" s="87">
        <f>I48+I50+I52</f>
        <v>0</v>
      </c>
      <c r="J46" s="87">
        <f>J48+J50+J52</f>
        <v>0</v>
      </c>
      <c r="K46" s="1069"/>
      <c r="L46" s="87">
        <f>L48+L50+L52</f>
        <v>0</v>
      </c>
    </row>
    <row r="47" spans="2:14" s="1064" customFormat="1" ht="12" thickBot="1" x14ac:dyDescent="0.25">
      <c r="B47" s="99"/>
      <c r="C47" s="79"/>
      <c r="D47" s="102"/>
      <c r="E47" s="462"/>
      <c r="F47" s="1062"/>
      <c r="G47" s="1067"/>
      <c r="H47" s="90"/>
      <c r="I47" s="90"/>
      <c r="J47" s="90"/>
      <c r="K47" s="1069"/>
      <c r="L47" s="90"/>
    </row>
    <row r="48" spans="2:14" s="1064" customFormat="1" ht="12" thickBot="1" x14ac:dyDescent="0.25">
      <c r="B48" s="1072" t="s">
        <v>209</v>
      </c>
      <c r="C48" s="1071" t="s">
        <v>269</v>
      </c>
      <c r="D48" s="1071"/>
      <c r="E48" s="462"/>
      <c r="F48" s="1062"/>
      <c r="G48" s="1066"/>
      <c r="H48" s="1067"/>
      <c r="I48" s="1067"/>
      <c r="J48" s="1067"/>
      <c r="K48" s="1068">
        <v>0</v>
      </c>
      <c r="L48" s="87">
        <f>G48*K48</f>
        <v>0</v>
      </c>
    </row>
    <row r="49" spans="2:14" s="1064" customFormat="1" ht="12" thickBot="1" x14ac:dyDescent="0.25">
      <c r="B49" s="775"/>
      <c r="C49" s="1071"/>
      <c r="D49" s="1071"/>
      <c r="E49" s="462"/>
      <c r="F49" s="1062"/>
      <c r="G49" s="1067"/>
      <c r="H49" s="1067"/>
      <c r="I49" s="1067"/>
      <c r="J49" s="1067"/>
      <c r="K49" s="1069"/>
      <c r="L49" s="1067"/>
    </row>
    <row r="50" spans="2:14" s="1064" customFormat="1" ht="12" thickBot="1" x14ac:dyDescent="0.25">
      <c r="B50" s="1077" t="s">
        <v>210</v>
      </c>
      <c r="C50" s="842" t="s">
        <v>148</v>
      </c>
      <c r="D50" s="1071"/>
      <c r="E50" s="462"/>
      <c r="F50" s="1062"/>
      <c r="G50" s="1066"/>
      <c r="H50" s="1067"/>
      <c r="I50" s="1067"/>
      <c r="J50" s="1067"/>
      <c r="K50" s="1068">
        <v>0</v>
      </c>
      <c r="L50" s="87">
        <f>G50*K50</f>
        <v>0</v>
      </c>
    </row>
    <row r="51" spans="2:14" s="1064" customFormat="1" ht="12" thickBot="1" x14ac:dyDescent="0.25">
      <c r="B51" s="1056"/>
      <c r="C51" s="842"/>
      <c r="D51" s="842"/>
      <c r="E51" s="462"/>
      <c r="F51" s="1062"/>
      <c r="G51" s="1067"/>
      <c r="H51" s="1067"/>
      <c r="I51" s="1067"/>
      <c r="J51" s="1067"/>
      <c r="K51" s="1069"/>
      <c r="L51" s="1067"/>
    </row>
    <row r="52" spans="2:14" s="1064" customFormat="1" ht="12" thickBot="1" x14ac:dyDescent="0.25">
      <c r="B52" s="1077" t="s">
        <v>211</v>
      </c>
      <c r="C52" s="842" t="s">
        <v>518</v>
      </c>
      <c r="D52" s="842"/>
      <c r="E52" s="462"/>
      <c r="F52" s="1062"/>
      <c r="G52" s="87">
        <f>SUM(G53:G58)</f>
        <v>0</v>
      </c>
      <c r="H52" s="87">
        <f>SUM(H53:H58)</f>
        <v>0</v>
      </c>
      <c r="I52" s="87">
        <f>SUM(I53:I58)</f>
        <v>0</v>
      </c>
      <c r="J52" s="87">
        <f>SUM(J53:J58)</f>
        <v>0</v>
      </c>
      <c r="K52" s="1069"/>
      <c r="L52" s="87">
        <f>SUM(L53:L58)</f>
        <v>0</v>
      </c>
    </row>
    <row r="53" spans="2:14" s="1064" customFormat="1" ht="12" thickBot="1" x14ac:dyDescent="0.25">
      <c r="B53" s="1073" t="s">
        <v>158</v>
      </c>
      <c r="C53" s="1056"/>
      <c r="D53" s="775" t="s">
        <v>25</v>
      </c>
      <c r="E53" s="462"/>
      <c r="F53" s="1062"/>
      <c r="G53" s="1066"/>
      <c r="H53" s="1067"/>
      <c r="I53" s="1067"/>
      <c r="J53" s="1067"/>
      <c r="K53" s="1068">
        <v>0</v>
      </c>
      <c r="L53" s="87">
        <f>G53*K53</f>
        <v>0</v>
      </c>
    </row>
    <row r="54" spans="2:14" s="1064" customFormat="1" ht="12" thickBot="1" x14ac:dyDescent="0.25">
      <c r="B54" s="1073" t="s">
        <v>159</v>
      </c>
      <c r="C54" s="1056"/>
      <c r="D54" s="775" t="s">
        <v>27</v>
      </c>
      <c r="E54" s="462"/>
      <c r="F54" s="1062"/>
      <c r="G54" s="1066"/>
      <c r="H54" s="1066"/>
      <c r="I54" s="87">
        <f>IF(G54-H54&lt;0,0,G54-H54)</f>
        <v>0</v>
      </c>
      <c r="J54" s="1074"/>
      <c r="K54" s="1068">
        <v>0.2</v>
      </c>
      <c r="L54" s="87">
        <f>(I54*K54)+J54</f>
        <v>0</v>
      </c>
    </row>
    <row r="55" spans="2:14" s="1064" customFormat="1" ht="12" thickBot="1" x14ac:dyDescent="0.25">
      <c r="B55" s="1073" t="s">
        <v>160</v>
      </c>
      <c r="C55" s="1056"/>
      <c r="D55" s="775" t="s">
        <v>29</v>
      </c>
      <c r="E55" s="462"/>
      <c r="F55" s="1062"/>
      <c r="G55" s="1066"/>
      <c r="H55" s="1066"/>
      <c r="I55" s="87">
        <f>IF(G55-H55&lt;0,0,G55-H55)</f>
        <v>0</v>
      </c>
      <c r="J55" s="1074"/>
      <c r="K55" s="1068">
        <v>0.5</v>
      </c>
      <c r="L55" s="87">
        <f>(I55*K55)+J55</f>
        <v>0</v>
      </c>
    </row>
    <row r="56" spans="2:14" s="1064" customFormat="1" ht="12" thickBot="1" x14ac:dyDescent="0.25">
      <c r="B56" s="1073" t="s">
        <v>161</v>
      </c>
      <c r="C56" s="1056"/>
      <c r="D56" s="775" t="s">
        <v>31</v>
      </c>
      <c r="E56" s="462"/>
      <c r="F56" s="1062"/>
      <c r="G56" s="1066"/>
      <c r="H56" s="1066"/>
      <c r="I56" s="87">
        <f>IF(G56-H56&lt;0,0,G56-H56)</f>
        <v>0</v>
      </c>
      <c r="J56" s="1074"/>
      <c r="K56" s="1068">
        <v>1</v>
      </c>
      <c r="L56" s="87">
        <f>(I56*K56)+J56</f>
        <v>0</v>
      </c>
    </row>
    <row r="57" spans="2:14" s="1064" customFormat="1" ht="12" thickBot="1" x14ac:dyDescent="0.25">
      <c r="B57" s="1073" t="s">
        <v>162</v>
      </c>
      <c r="C57" s="1056"/>
      <c r="D57" s="775" t="s">
        <v>33</v>
      </c>
      <c r="E57" s="462"/>
      <c r="F57" s="1062"/>
      <c r="G57" s="1066"/>
      <c r="H57" s="1066"/>
      <c r="I57" s="87">
        <f>IF(G57-H57&lt;0,0,G57-H57)</f>
        <v>0</v>
      </c>
      <c r="J57" s="1074"/>
      <c r="K57" s="1068">
        <v>1.5</v>
      </c>
      <c r="L57" s="87">
        <f>(I57*K57)+J57</f>
        <v>0</v>
      </c>
    </row>
    <row r="58" spans="2:14" s="1064" customFormat="1" ht="12" thickBot="1" x14ac:dyDescent="0.25">
      <c r="B58" s="1073" t="s">
        <v>163</v>
      </c>
      <c r="C58" s="1056"/>
      <c r="D58" s="775" t="s">
        <v>663</v>
      </c>
      <c r="E58" s="462"/>
      <c r="F58" s="1062"/>
      <c r="G58" s="1066"/>
      <c r="H58" s="1066"/>
      <c r="I58" s="87">
        <f>IF(G58-H58&lt;0,0,G58-H58)</f>
        <v>0</v>
      </c>
      <c r="J58" s="1074"/>
      <c r="K58" s="1068">
        <v>1</v>
      </c>
      <c r="L58" s="87">
        <f>(I58*K58)+J58</f>
        <v>0</v>
      </c>
    </row>
    <row r="59" spans="2:14" s="1064" customFormat="1" ht="12" thickBot="1" x14ac:dyDescent="0.25">
      <c r="B59" s="88"/>
      <c r="C59" s="102"/>
      <c r="D59" s="102"/>
      <c r="E59" s="462"/>
      <c r="F59" s="1062"/>
      <c r="G59" s="1067"/>
      <c r="H59" s="1067"/>
      <c r="I59" s="1067"/>
      <c r="J59" s="1067"/>
      <c r="K59" s="1069"/>
      <c r="L59" s="1067"/>
    </row>
    <row r="60" spans="2:14" s="1064" customFormat="1" ht="12" thickBot="1" x14ac:dyDescent="0.25">
      <c r="B60" s="99" t="s">
        <v>667</v>
      </c>
      <c r="C60" s="79" t="s">
        <v>212</v>
      </c>
      <c r="D60" s="1071"/>
      <c r="E60" s="462"/>
      <c r="F60" s="1062"/>
      <c r="G60" s="87">
        <f>SUM(G61:G66)</f>
        <v>0</v>
      </c>
      <c r="H60" s="87">
        <f>SUM(H61:H66)</f>
        <v>0</v>
      </c>
      <c r="I60" s="87">
        <f>SUM(I61:I66)</f>
        <v>0</v>
      </c>
      <c r="J60" s="87">
        <f>SUM(J61:J66)</f>
        <v>0</v>
      </c>
      <c r="K60" s="1069"/>
      <c r="L60" s="87">
        <f>SUM(L61:L66)</f>
        <v>0</v>
      </c>
      <c r="N60" s="1062"/>
    </row>
    <row r="61" spans="2:14" s="1064" customFormat="1" ht="12" thickBot="1" x14ac:dyDescent="0.25">
      <c r="B61" s="472" t="s">
        <v>668</v>
      </c>
      <c r="C61" s="768"/>
      <c r="D61" s="775" t="s">
        <v>25</v>
      </c>
      <c r="E61" s="462"/>
      <c r="F61" s="1062"/>
      <c r="G61" s="1066"/>
      <c r="H61" s="1066"/>
      <c r="I61" s="87">
        <f t="shared" ref="I61:I66" si="1">IF(G61-H61&lt;0,0,G61-H61)</f>
        <v>0</v>
      </c>
      <c r="J61" s="1074"/>
      <c r="K61" s="1068">
        <v>0.2</v>
      </c>
      <c r="L61" s="87">
        <f t="shared" ref="L61:L66" si="2">(I61*K61)+J61</f>
        <v>0</v>
      </c>
      <c r="N61" s="1062"/>
    </row>
    <row r="62" spans="2:14" s="1064" customFormat="1" ht="12" thickBot="1" x14ac:dyDescent="0.25">
      <c r="B62" s="472" t="s">
        <v>669</v>
      </c>
      <c r="C62" s="768"/>
      <c r="D62" s="775" t="s">
        <v>27</v>
      </c>
      <c r="E62" s="462"/>
      <c r="F62" s="1062"/>
      <c r="G62" s="1066"/>
      <c r="H62" s="1066"/>
      <c r="I62" s="87">
        <f t="shared" si="1"/>
        <v>0</v>
      </c>
      <c r="J62" s="1074"/>
      <c r="K62" s="1068">
        <v>0.5</v>
      </c>
      <c r="L62" s="87">
        <f t="shared" si="2"/>
        <v>0</v>
      </c>
      <c r="N62" s="1062"/>
    </row>
    <row r="63" spans="2:14" s="1064" customFormat="1" ht="12" thickBot="1" x14ac:dyDescent="0.25">
      <c r="B63" s="472" t="s">
        <v>670</v>
      </c>
      <c r="C63" s="768"/>
      <c r="D63" s="775" t="s">
        <v>29</v>
      </c>
      <c r="E63" s="462"/>
      <c r="F63" s="1062"/>
      <c r="G63" s="1066"/>
      <c r="H63" s="1066"/>
      <c r="I63" s="87">
        <f t="shared" si="1"/>
        <v>0</v>
      </c>
      <c r="J63" s="1074"/>
      <c r="K63" s="1068">
        <v>1</v>
      </c>
      <c r="L63" s="87">
        <f t="shared" si="2"/>
        <v>0</v>
      </c>
      <c r="N63" s="1062"/>
    </row>
    <row r="64" spans="2:14" s="1064" customFormat="1" ht="12" thickBot="1" x14ac:dyDescent="0.25">
      <c r="B64" s="472" t="s">
        <v>671</v>
      </c>
      <c r="C64" s="768"/>
      <c r="D64" s="775" t="s">
        <v>31</v>
      </c>
      <c r="E64" s="462"/>
      <c r="F64" s="1062"/>
      <c r="G64" s="1066"/>
      <c r="H64" s="1066"/>
      <c r="I64" s="87">
        <f t="shared" si="1"/>
        <v>0</v>
      </c>
      <c r="J64" s="1074"/>
      <c r="K64" s="1068">
        <v>1</v>
      </c>
      <c r="L64" s="87">
        <f t="shared" si="2"/>
        <v>0</v>
      </c>
      <c r="N64" s="1062"/>
    </row>
    <row r="65" spans="2:14" s="1064" customFormat="1" ht="12" thickBot="1" x14ac:dyDescent="0.25">
      <c r="B65" s="472" t="s">
        <v>672</v>
      </c>
      <c r="C65" s="768"/>
      <c r="D65" s="775" t="s">
        <v>33</v>
      </c>
      <c r="E65" s="462"/>
      <c r="F65" s="1062"/>
      <c r="G65" s="1066"/>
      <c r="H65" s="1066"/>
      <c r="I65" s="87">
        <f t="shared" si="1"/>
        <v>0</v>
      </c>
      <c r="J65" s="1074"/>
      <c r="K65" s="1068">
        <v>1.5</v>
      </c>
      <c r="L65" s="87">
        <f t="shared" si="2"/>
        <v>0</v>
      </c>
      <c r="N65" s="1062"/>
    </row>
    <row r="66" spans="2:14" s="1064" customFormat="1" ht="12" thickBot="1" x14ac:dyDescent="0.25">
      <c r="B66" s="472" t="s">
        <v>673</v>
      </c>
      <c r="C66" s="768"/>
      <c r="D66" s="775" t="s">
        <v>663</v>
      </c>
      <c r="E66" s="462"/>
      <c r="F66" s="1062"/>
      <c r="G66" s="1066"/>
      <c r="H66" s="1066"/>
      <c r="I66" s="87">
        <f t="shared" si="1"/>
        <v>0</v>
      </c>
      <c r="J66" s="1074"/>
      <c r="K66" s="1068">
        <v>1</v>
      </c>
      <c r="L66" s="87">
        <f t="shared" si="2"/>
        <v>0</v>
      </c>
      <c r="N66" s="1062"/>
    </row>
    <row r="67" spans="2:14" s="1064" customFormat="1" ht="12" thickBot="1" x14ac:dyDescent="0.25">
      <c r="B67" s="472"/>
      <c r="C67" s="463"/>
      <c r="D67" s="463"/>
      <c r="E67" s="463"/>
      <c r="F67" s="464"/>
      <c r="G67" s="465"/>
      <c r="H67" s="465"/>
      <c r="I67" s="466"/>
      <c r="J67" s="465"/>
      <c r="K67" s="467"/>
      <c r="L67" s="466"/>
      <c r="N67" s="1062"/>
    </row>
    <row r="68" spans="2:14" s="1064" customFormat="1" ht="12" thickBot="1" x14ac:dyDescent="0.25">
      <c r="B68" s="472" t="s">
        <v>854</v>
      </c>
      <c r="C68" s="1062"/>
      <c r="D68" s="469" t="s">
        <v>853</v>
      </c>
      <c r="E68" s="463"/>
      <c r="F68" s="464"/>
      <c r="G68" s="470"/>
      <c r="H68" s="470"/>
      <c r="I68" s="471">
        <f>IF(G68-H68&lt;0,0,G68-H68)</f>
        <v>0</v>
      </c>
      <c r="J68" s="470"/>
      <c r="K68" s="476">
        <v>8</v>
      </c>
      <c r="L68" s="471">
        <f>(I68*K68)+J68</f>
        <v>0</v>
      </c>
      <c r="N68" s="1062"/>
    </row>
    <row r="69" spans="2:14" s="1064" customFormat="1" ht="12" thickBot="1" x14ac:dyDescent="0.25">
      <c r="B69" s="462"/>
      <c r="C69" s="565"/>
      <c r="D69" s="1062"/>
      <c r="E69" s="1062"/>
      <c r="F69" s="1062"/>
      <c r="G69" s="90"/>
      <c r="H69" s="90"/>
      <c r="I69" s="90"/>
      <c r="J69" s="90"/>
      <c r="K69" s="1069"/>
      <c r="L69" s="90"/>
      <c r="N69" s="1062"/>
    </row>
    <row r="70" spans="2:14" s="1064" customFormat="1" ht="12" thickBot="1" x14ac:dyDescent="0.25">
      <c r="B70" s="85" t="s">
        <v>274</v>
      </c>
      <c r="C70" s="86" t="s">
        <v>674</v>
      </c>
      <c r="D70" s="85"/>
      <c r="E70" s="62"/>
      <c r="F70" s="1076"/>
      <c r="G70" s="87">
        <f>G72+G74+G82</f>
        <v>0</v>
      </c>
      <c r="H70" s="87">
        <f>H72+H74+H82</f>
        <v>0</v>
      </c>
      <c r="I70" s="87">
        <f>I72+I74+I82</f>
        <v>0</v>
      </c>
      <c r="J70" s="87">
        <f>J72+J74+J82</f>
        <v>0</v>
      </c>
      <c r="K70" s="1069"/>
      <c r="L70" s="87">
        <f>L72+L74+L82</f>
        <v>0</v>
      </c>
      <c r="N70" s="1062"/>
    </row>
    <row r="71" spans="2:14" s="1064" customFormat="1" ht="12" thickBot="1" x14ac:dyDescent="0.25">
      <c r="B71" s="63"/>
      <c r="C71" s="105"/>
      <c r="D71" s="1062"/>
      <c r="E71" s="1062"/>
      <c r="F71" s="1062"/>
      <c r="G71" s="1067"/>
      <c r="H71" s="1067"/>
      <c r="I71" s="1067"/>
      <c r="J71" s="1067"/>
      <c r="K71" s="1069"/>
      <c r="L71" s="90"/>
      <c r="N71" s="1062"/>
    </row>
    <row r="72" spans="2:14" s="1064" customFormat="1" ht="12" thickBot="1" x14ac:dyDescent="0.25">
      <c r="B72" s="91" t="s">
        <v>675</v>
      </c>
      <c r="C72" s="92" t="s">
        <v>0</v>
      </c>
      <c r="D72" s="462"/>
      <c r="E72" s="462"/>
      <c r="F72" s="1062"/>
      <c r="G72" s="1066"/>
      <c r="H72" s="1067"/>
      <c r="I72" s="1067"/>
      <c r="J72" s="1067"/>
      <c r="K72" s="1068">
        <v>0</v>
      </c>
      <c r="L72" s="87">
        <f>G72*K72</f>
        <v>0</v>
      </c>
      <c r="N72" s="1062"/>
    </row>
    <row r="73" spans="2:14" s="1064" customFormat="1" ht="12" thickBot="1" x14ac:dyDescent="0.25">
      <c r="B73" s="91"/>
      <c r="C73" s="92"/>
      <c r="D73" s="462"/>
      <c r="E73" s="462"/>
      <c r="F73" s="1062"/>
      <c r="G73" s="1067"/>
      <c r="H73" s="1067"/>
      <c r="I73" s="1067"/>
      <c r="J73" s="1067"/>
      <c r="K73" s="1069"/>
      <c r="L73" s="1067"/>
      <c r="N73" s="1062"/>
    </row>
    <row r="74" spans="2:14" s="1064" customFormat="1" ht="12" thickBot="1" x14ac:dyDescent="0.25">
      <c r="B74" s="91" t="s">
        <v>676</v>
      </c>
      <c r="C74" s="92" t="s">
        <v>6</v>
      </c>
      <c r="D74" s="462"/>
      <c r="E74" s="462"/>
      <c r="F74" s="1062"/>
      <c r="G74" s="87">
        <f>SUM(G75:G80)</f>
        <v>0</v>
      </c>
      <c r="H74" s="87">
        <f>SUM(H75:H80)</f>
        <v>0</v>
      </c>
      <c r="I74" s="87">
        <f>SUM(I75:I80)</f>
        <v>0</v>
      </c>
      <c r="J74" s="87">
        <f>SUM(J75:J80)</f>
        <v>0</v>
      </c>
      <c r="K74" s="1069"/>
      <c r="L74" s="106">
        <f>SUM(L75:L80)</f>
        <v>0</v>
      </c>
      <c r="N74" s="1062"/>
    </row>
    <row r="75" spans="2:14" s="1064" customFormat="1" ht="12" thickBot="1" x14ac:dyDescent="0.25">
      <c r="B75" s="1062" t="s">
        <v>1</v>
      </c>
      <c r="C75" s="1062"/>
      <c r="D75" s="462" t="s">
        <v>25</v>
      </c>
      <c r="E75" s="462"/>
      <c r="F75" s="1062"/>
      <c r="G75" s="1066"/>
      <c r="H75" s="1066"/>
      <c r="I75" s="87">
        <f t="shared" ref="I75:I80" si="3">IF(G75-H75&lt;0,0,G75-H75)</f>
        <v>0</v>
      </c>
      <c r="J75" s="1074"/>
      <c r="K75" s="1068">
        <v>0.2</v>
      </c>
      <c r="L75" s="87">
        <f t="shared" ref="L75:L80" si="4">(I75*K75)+J75</f>
        <v>0</v>
      </c>
      <c r="N75" s="1062"/>
    </row>
    <row r="76" spans="2:14" s="1064" customFormat="1" ht="12" thickBot="1" x14ac:dyDescent="0.25">
      <c r="B76" s="1062" t="s">
        <v>677</v>
      </c>
      <c r="C76" s="1062"/>
      <c r="D76" s="462" t="s">
        <v>27</v>
      </c>
      <c r="E76" s="462"/>
      <c r="F76" s="1062"/>
      <c r="G76" s="1066"/>
      <c r="H76" s="1066"/>
      <c r="I76" s="87">
        <f t="shared" si="3"/>
        <v>0</v>
      </c>
      <c r="J76" s="1074"/>
      <c r="K76" s="1068">
        <v>0.5</v>
      </c>
      <c r="L76" s="87">
        <f t="shared" si="4"/>
        <v>0</v>
      </c>
      <c r="N76" s="1062"/>
    </row>
    <row r="77" spans="2:14" s="1064" customFormat="1" ht="12" thickBot="1" x14ac:dyDescent="0.25">
      <c r="B77" s="1062" t="s">
        <v>2</v>
      </c>
      <c r="C77" s="1062"/>
      <c r="D77" s="462" t="s">
        <v>29</v>
      </c>
      <c r="E77" s="462"/>
      <c r="F77" s="1062"/>
      <c r="G77" s="1066"/>
      <c r="H77" s="1066"/>
      <c r="I77" s="87">
        <f t="shared" si="3"/>
        <v>0</v>
      </c>
      <c r="J77" s="1074"/>
      <c r="K77" s="1068">
        <v>0.5</v>
      </c>
      <c r="L77" s="87">
        <f t="shared" si="4"/>
        <v>0</v>
      </c>
      <c r="N77" s="1062"/>
    </row>
    <row r="78" spans="2:14" s="1064" customFormat="1" ht="12" thickBot="1" x14ac:dyDescent="0.25">
      <c r="B78" s="1062" t="s">
        <v>3</v>
      </c>
      <c r="C78" s="1062"/>
      <c r="D78" s="462" t="s">
        <v>31</v>
      </c>
      <c r="E78" s="462"/>
      <c r="F78" s="1062"/>
      <c r="G78" s="1066"/>
      <c r="H78" s="1066"/>
      <c r="I78" s="87">
        <f t="shared" si="3"/>
        <v>0</v>
      </c>
      <c r="J78" s="1074"/>
      <c r="K78" s="1068">
        <v>1</v>
      </c>
      <c r="L78" s="87">
        <f t="shared" si="4"/>
        <v>0</v>
      </c>
      <c r="N78" s="1062"/>
    </row>
    <row r="79" spans="2:14" s="1064" customFormat="1" ht="12" thickBot="1" x14ac:dyDescent="0.25">
      <c r="B79" s="1062" t="s">
        <v>4</v>
      </c>
      <c r="C79" s="1062"/>
      <c r="D79" s="462" t="s">
        <v>33</v>
      </c>
      <c r="E79" s="462"/>
      <c r="F79" s="1062"/>
      <c r="G79" s="1066"/>
      <c r="H79" s="1066"/>
      <c r="I79" s="87">
        <f t="shared" si="3"/>
        <v>0</v>
      </c>
      <c r="J79" s="1074"/>
      <c r="K79" s="1068">
        <v>1.5</v>
      </c>
      <c r="L79" s="87">
        <f t="shared" si="4"/>
        <v>0</v>
      </c>
      <c r="N79" s="1062"/>
    </row>
    <row r="80" spans="2:14" s="1064" customFormat="1" ht="12" thickBot="1" x14ac:dyDescent="0.25">
      <c r="B80" s="1062" t="s">
        <v>5</v>
      </c>
      <c r="C80" s="1062"/>
      <c r="D80" s="462" t="s">
        <v>663</v>
      </c>
      <c r="E80" s="462"/>
      <c r="F80" s="1062"/>
      <c r="G80" s="1066"/>
      <c r="H80" s="1066"/>
      <c r="I80" s="87">
        <f t="shared" si="3"/>
        <v>0</v>
      </c>
      <c r="J80" s="1074"/>
      <c r="K80" s="1068">
        <v>0.5</v>
      </c>
      <c r="L80" s="87">
        <f t="shared" si="4"/>
        <v>0</v>
      </c>
      <c r="N80" s="1062"/>
    </row>
    <row r="81" spans="1:14" s="1064" customFormat="1" ht="12" thickBot="1" x14ac:dyDescent="0.25">
      <c r="B81" s="1062"/>
      <c r="C81" s="463"/>
      <c r="D81" s="463"/>
      <c r="E81" s="463"/>
      <c r="F81" s="464"/>
      <c r="G81" s="465"/>
      <c r="H81" s="465"/>
      <c r="I81" s="466"/>
      <c r="J81" s="465"/>
      <c r="K81" s="467"/>
      <c r="L81" s="466"/>
      <c r="N81" s="1062"/>
    </row>
    <row r="82" spans="1:14" s="1064" customFormat="1" ht="12" thickBot="1" x14ac:dyDescent="0.25">
      <c r="B82" s="637" t="s">
        <v>855</v>
      </c>
      <c r="C82" s="1062"/>
      <c r="D82" s="469" t="s">
        <v>853</v>
      </c>
      <c r="E82" s="463"/>
      <c r="F82" s="464"/>
      <c r="G82" s="470"/>
      <c r="H82" s="470"/>
      <c r="I82" s="471">
        <f>IF(G82-H82&lt;0,0,G82-H82)</f>
        <v>0</v>
      </c>
      <c r="J82" s="470"/>
      <c r="K82" s="476">
        <v>8</v>
      </c>
      <c r="L82" s="471">
        <f>(I82*K82)+J82</f>
        <v>0</v>
      </c>
      <c r="N82" s="1062"/>
    </row>
    <row r="83" spans="1:14" s="1064" customFormat="1" ht="12" thickBot="1" x14ac:dyDescent="0.25">
      <c r="A83" s="1078"/>
      <c r="B83" s="1062"/>
      <c r="C83" s="1062"/>
      <c r="D83" s="462"/>
      <c r="E83" s="1062"/>
      <c r="F83" s="1062"/>
      <c r="G83" s="1079"/>
      <c r="H83" s="1078"/>
      <c r="I83" s="1078"/>
      <c r="J83" s="1078"/>
      <c r="K83" s="1080"/>
      <c r="N83" s="1062"/>
    </row>
    <row r="84" spans="1:14" s="1064" customFormat="1" ht="12" thickBot="1" x14ac:dyDescent="0.25">
      <c r="B84" s="85" t="s">
        <v>275</v>
      </c>
      <c r="C84" s="85" t="s">
        <v>270</v>
      </c>
      <c r="D84" s="85"/>
      <c r="E84" s="62"/>
      <c r="F84" s="1076"/>
      <c r="G84" s="87">
        <f>G86+G94+G96+G108</f>
        <v>0</v>
      </c>
      <c r="H84" s="87">
        <f>H86+H94+H96+H108</f>
        <v>0</v>
      </c>
      <c r="I84" s="87">
        <f>I86+I94+I96+I108</f>
        <v>0</v>
      </c>
      <c r="J84" s="87">
        <f>J86+J94+J96+J108</f>
        <v>0</v>
      </c>
      <c r="K84" s="1069"/>
      <c r="L84" s="87">
        <f>L86+L94+L96+L108</f>
        <v>0</v>
      </c>
    </row>
    <row r="85" spans="1:14" s="1064" customFormat="1" ht="12" thickBot="1" x14ac:dyDescent="0.25">
      <c r="B85" s="63"/>
      <c r="C85" s="108"/>
      <c r="D85" s="108"/>
      <c r="E85" s="1062"/>
      <c r="F85" s="1062"/>
      <c r="G85" s="90"/>
      <c r="H85" s="90"/>
      <c r="I85" s="90"/>
      <c r="J85" s="90"/>
      <c r="K85" s="1069"/>
      <c r="L85" s="90"/>
    </row>
    <row r="86" spans="1:14" s="1064" customFormat="1" ht="12" thickBot="1" x14ac:dyDescent="0.25">
      <c r="B86" s="99" t="s">
        <v>678</v>
      </c>
      <c r="C86" s="79" t="s">
        <v>519</v>
      </c>
      <c r="D86" s="775"/>
      <c r="E86" s="462"/>
      <c r="F86" s="1062"/>
      <c r="G86" s="87">
        <f>SUM(G87:G92)</f>
        <v>0</v>
      </c>
      <c r="H86" s="87">
        <f>SUM(H87:H92)</f>
        <v>0</v>
      </c>
      <c r="I86" s="87">
        <f>SUM(I87:I92)</f>
        <v>0</v>
      </c>
      <c r="J86" s="87">
        <f>SUM(J87:J92)</f>
        <v>0</v>
      </c>
      <c r="K86" s="1069"/>
      <c r="L86" s="106">
        <f>SUM(L87:L92)</f>
        <v>0</v>
      </c>
    </row>
    <row r="87" spans="1:14" s="1064" customFormat="1" ht="12" thickBot="1" x14ac:dyDescent="0.25">
      <c r="B87" s="768" t="s">
        <v>41</v>
      </c>
      <c r="C87" s="768"/>
      <c r="D87" s="775" t="s">
        <v>25</v>
      </c>
      <c r="E87" s="462"/>
      <c r="F87" s="1062"/>
      <c r="G87" s="1081"/>
      <c r="H87" s="1081"/>
      <c r="I87" s="87">
        <f t="shared" ref="I87:I92" si="5">IF(G87-H87&lt;0,0,G87-H87)</f>
        <v>0</v>
      </c>
      <c r="J87" s="1082"/>
      <c r="K87" s="1068">
        <v>0.2</v>
      </c>
      <c r="L87" s="87">
        <f t="shared" ref="L87:L92" si="6">(I87*K87)+J87</f>
        <v>0</v>
      </c>
    </row>
    <row r="88" spans="1:14" s="1064" customFormat="1" ht="12" thickBot="1" x14ac:dyDescent="0.25">
      <c r="B88" s="768" t="s">
        <v>679</v>
      </c>
      <c r="C88" s="768"/>
      <c r="D88" s="775" t="s">
        <v>27</v>
      </c>
      <c r="E88" s="462"/>
      <c r="F88" s="1062"/>
      <c r="G88" s="1066"/>
      <c r="H88" s="1066"/>
      <c r="I88" s="87">
        <f t="shared" si="5"/>
        <v>0</v>
      </c>
      <c r="J88" s="1074"/>
      <c r="K88" s="1068">
        <v>0.5</v>
      </c>
      <c r="L88" s="87">
        <f t="shared" si="6"/>
        <v>0</v>
      </c>
    </row>
    <row r="89" spans="1:14" s="1064" customFormat="1" ht="12" thickBot="1" x14ac:dyDescent="0.25">
      <c r="B89" s="768" t="s">
        <v>680</v>
      </c>
      <c r="C89" s="768"/>
      <c r="D89" s="775" t="s">
        <v>29</v>
      </c>
      <c r="E89" s="462"/>
      <c r="F89" s="1062"/>
      <c r="G89" s="1066"/>
      <c r="H89" s="1066"/>
      <c r="I89" s="87">
        <f t="shared" si="5"/>
        <v>0</v>
      </c>
      <c r="J89" s="1074"/>
      <c r="K89" s="1068">
        <v>0.5</v>
      </c>
      <c r="L89" s="87">
        <f t="shared" si="6"/>
        <v>0</v>
      </c>
    </row>
    <row r="90" spans="1:14" s="1064" customFormat="1" ht="12" thickBot="1" x14ac:dyDescent="0.25">
      <c r="B90" s="768" t="s">
        <v>42</v>
      </c>
      <c r="C90" s="768"/>
      <c r="D90" s="775" t="s">
        <v>31</v>
      </c>
      <c r="E90" s="462"/>
      <c r="F90" s="1062"/>
      <c r="G90" s="1066"/>
      <c r="H90" s="1066"/>
      <c r="I90" s="87">
        <f t="shared" si="5"/>
        <v>0</v>
      </c>
      <c r="J90" s="1074"/>
      <c r="K90" s="1068">
        <v>1</v>
      </c>
      <c r="L90" s="87">
        <f t="shared" si="6"/>
        <v>0</v>
      </c>
    </row>
    <row r="91" spans="1:14" s="1064" customFormat="1" ht="12" thickBot="1" x14ac:dyDescent="0.25">
      <c r="B91" s="768" t="s">
        <v>43</v>
      </c>
      <c r="C91" s="768"/>
      <c r="D91" s="775" t="s">
        <v>33</v>
      </c>
      <c r="E91" s="462"/>
      <c r="F91" s="1062"/>
      <c r="G91" s="1066"/>
      <c r="H91" s="1066"/>
      <c r="I91" s="87">
        <f t="shared" si="5"/>
        <v>0</v>
      </c>
      <c r="J91" s="1074"/>
      <c r="K91" s="1068">
        <v>1.5</v>
      </c>
      <c r="L91" s="87">
        <f t="shared" si="6"/>
        <v>0</v>
      </c>
    </row>
    <row r="92" spans="1:14" s="1064" customFormat="1" ht="12" thickBot="1" x14ac:dyDescent="0.25">
      <c r="B92" s="768" t="s">
        <v>44</v>
      </c>
      <c r="C92" s="768"/>
      <c r="D92" s="775" t="s">
        <v>663</v>
      </c>
      <c r="E92" s="462"/>
      <c r="F92" s="1062"/>
      <c r="G92" s="1066"/>
      <c r="H92" s="1066"/>
      <c r="I92" s="87">
        <f t="shared" si="5"/>
        <v>0</v>
      </c>
      <c r="J92" s="1074"/>
      <c r="K92" s="1068">
        <v>0.5</v>
      </c>
      <c r="L92" s="87">
        <f t="shared" si="6"/>
        <v>0</v>
      </c>
    </row>
    <row r="93" spans="1:14" s="1064" customFormat="1" ht="12" thickBot="1" x14ac:dyDescent="0.25">
      <c r="B93" s="109"/>
      <c r="C93" s="1071"/>
      <c r="D93" s="775"/>
      <c r="E93" s="462"/>
      <c r="F93" s="462"/>
      <c r="G93" s="1083"/>
      <c r="H93" s="1083"/>
      <c r="I93" s="1083"/>
      <c r="J93" s="1083"/>
      <c r="K93" s="1069"/>
      <c r="L93" s="1084"/>
    </row>
    <row r="94" spans="1:14" s="1064" customFormat="1" ht="12" thickBot="1" x14ac:dyDescent="0.25">
      <c r="B94" s="99" t="s">
        <v>711</v>
      </c>
      <c r="C94" s="477" t="s">
        <v>1251</v>
      </c>
      <c r="D94" s="1071"/>
      <c r="E94" s="462"/>
      <c r="F94" s="1062"/>
      <c r="G94" s="1066"/>
      <c r="H94" s="1066"/>
      <c r="I94" s="87">
        <f>IF(G94-H94&lt;0,0,G94-H94)</f>
        <v>0</v>
      </c>
      <c r="J94" s="1074"/>
      <c r="K94" s="1068">
        <v>0.2</v>
      </c>
      <c r="L94" s="87">
        <f>(I94*K94)+J94</f>
        <v>0</v>
      </c>
    </row>
    <row r="95" spans="1:14" s="1064" customFormat="1" ht="12" thickBot="1" x14ac:dyDescent="0.25">
      <c r="B95" s="775"/>
      <c r="C95" s="1062"/>
      <c r="D95" s="1071"/>
      <c r="E95" s="462"/>
      <c r="F95" s="1062"/>
      <c r="G95" s="1067"/>
      <c r="H95" s="1067"/>
      <c r="I95" s="1067"/>
      <c r="J95" s="1067"/>
      <c r="K95" s="1069"/>
      <c r="L95" s="1067"/>
    </row>
    <row r="96" spans="1:14" s="1064" customFormat="1" ht="12" thickBot="1" x14ac:dyDescent="0.25">
      <c r="B96" s="99" t="s">
        <v>712</v>
      </c>
      <c r="C96" s="477" t="s">
        <v>1252</v>
      </c>
      <c r="D96" s="1071"/>
      <c r="E96" s="462"/>
      <c r="F96" s="1062"/>
      <c r="G96" s="87">
        <f>SUM(G97:G101)+SUM(G103:G106)</f>
        <v>0</v>
      </c>
      <c r="H96" s="87">
        <f>SUM(H97:H101)+SUM(H103:H106)</f>
        <v>0</v>
      </c>
      <c r="I96" s="87">
        <f>SUM(I97:I101)+SUM(I103:I106)</f>
        <v>0</v>
      </c>
      <c r="J96" s="87">
        <f>SUM(J97:J101)+SUM(J103:J106)</f>
        <v>0</v>
      </c>
      <c r="K96" s="1069"/>
      <c r="L96" s="87">
        <f>SUM(L97:L101)+SUM(L103:L106)</f>
        <v>0</v>
      </c>
    </row>
    <row r="97" spans="2:14" s="1064" customFormat="1" ht="12" thickBot="1" x14ac:dyDescent="0.25">
      <c r="B97" s="768" t="s">
        <v>45</v>
      </c>
      <c r="C97" s="768"/>
      <c r="D97" s="775" t="s">
        <v>25</v>
      </c>
      <c r="E97" s="462"/>
      <c r="F97" s="1062"/>
      <c r="G97" s="1081"/>
      <c r="H97" s="1081"/>
      <c r="I97" s="87">
        <f>IF(G97-H97&lt;0,0,G97-H97)</f>
        <v>0</v>
      </c>
      <c r="J97" s="1082"/>
      <c r="K97" s="1068">
        <v>0.2</v>
      </c>
      <c r="L97" s="87">
        <f>(I97*K97)+J97</f>
        <v>0</v>
      </c>
    </row>
    <row r="98" spans="2:14" s="1064" customFormat="1" ht="12" thickBot="1" x14ac:dyDescent="0.25">
      <c r="B98" s="768" t="s">
        <v>46</v>
      </c>
      <c r="C98" s="768"/>
      <c r="D98" s="775" t="s">
        <v>27</v>
      </c>
      <c r="E98" s="462"/>
      <c r="F98" s="1062"/>
      <c r="G98" s="1066"/>
      <c r="H98" s="1066"/>
      <c r="I98" s="87">
        <f>IF(G98-H98&lt;0,0,G98-H98)</f>
        <v>0</v>
      </c>
      <c r="J98" s="1074"/>
      <c r="K98" s="1068">
        <v>0.2</v>
      </c>
      <c r="L98" s="87">
        <f>(I98*K98)+J98</f>
        <v>0</v>
      </c>
    </row>
    <row r="99" spans="2:14" s="1064" customFormat="1" ht="12" thickBot="1" x14ac:dyDescent="0.25">
      <c r="B99" s="768" t="s">
        <v>47</v>
      </c>
      <c r="C99" s="768"/>
      <c r="D99" s="775" t="s">
        <v>29</v>
      </c>
      <c r="E99" s="462"/>
      <c r="F99" s="1062"/>
      <c r="G99" s="1066"/>
      <c r="H99" s="1066"/>
      <c r="I99" s="87">
        <f>IF(G99-H99&lt;0,0,G99-H99)</f>
        <v>0</v>
      </c>
      <c r="J99" s="1074"/>
      <c r="K99" s="1068">
        <v>0.2</v>
      </c>
      <c r="L99" s="87">
        <f>(I99*K99)+J99</f>
        <v>0</v>
      </c>
    </row>
    <row r="100" spans="2:14" s="1064" customFormat="1" ht="12" thickBot="1" x14ac:dyDescent="0.25">
      <c r="B100" s="768" t="s">
        <v>48</v>
      </c>
      <c r="C100" s="768"/>
      <c r="D100" s="775" t="s">
        <v>31</v>
      </c>
      <c r="E100" s="462"/>
      <c r="F100" s="1062"/>
      <c r="G100" s="1066"/>
      <c r="H100" s="1066"/>
      <c r="I100" s="87">
        <f>IF(G100-H100&lt;0,0,G100-H100)</f>
        <v>0</v>
      </c>
      <c r="J100" s="1074"/>
      <c r="K100" s="1068">
        <v>0.5</v>
      </c>
      <c r="L100" s="87">
        <f>(I100*K100)+J100</f>
        <v>0</v>
      </c>
    </row>
    <row r="101" spans="2:14" s="1064" customFormat="1" ht="12" thickBot="1" x14ac:dyDescent="0.25">
      <c r="B101" s="768" t="s">
        <v>49</v>
      </c>
      <c r="C101" s="768"/>
      <c r="D101" s="775" t="s">
        <v>33</v>
      </c>
      <c r="E101" s="462"/>
      <c r="F101" s="1062"/>
      <c r="G101" s="1066"/>
      <c r="H101" s="1066"/>
      <c r="I101" s="87">
        <f>IF(G101-H101&lt;0,0,G101-H101)</f>
        <v>0</v>
      </c>
      <c r="J101" s="1074"/>
      <c r="K101" s="1068">
        <v>1.5</v>
      </c>
      <c r="L101" s="87">
        <f>(I101*K101)+J101</f>
        <v>0</v>
      </c>
    </row>
    <row r="102" spans="2:14" s="1064" customFormat="1" ht="12" thickBot="1" x14ac:dyDescent="0.25">
      <c r="B102" s="768" t="s">
        <v>50</v>
      </c>
      <c r="C102" s="768"/>
      <c r="D102" s="775" t="s">
        <v>663</v>
      </c>
      <c r="E102" s="462"/>
      <c r="F102" s="1062"/>
      <c r="G102" s="1085"/>
      <c r="H102" s="1085"/>
      <c r="I102" s="685"/>
      <c r="J102" s="1086"/>
      <c r="K102" s="1087"/>
      <c r="L102" s="685"/>
    </row>
    <row r="103" spans="2:14" s="1064" customFormat="1" ht="12" thickBot="1" x14ac:dyDescent="0.25">
      <c r="B103" s="768" t="s">
        <v>1253</v>
      </c>
      <c r="C103" s="768"/>
      <c r="D103" s="775" t="s">
        <v>1257</v>
      </c>
      <c r="E103" s="462"/>
      <c r="F103" s="1062"/>
      <c r="G103" s="1066"/>
      <c r="H103" s="1066"/>
      <c r="I103" s="87">
        <f>IF(G103-H103&lt;0,0,G103-H103)</f>
        <v>0</v>
      </c>
      <c r="J103" s="1074"/>
      <c r="K103" s="1068">
        <v>0.2</v>
      </c>
      <c r="L103" s="87">
        <f>(I103*K103)+J103</f>
        <v>0</v>
      </c>
    </row>
    <row r="104" spans="2:14" s="1064" customFormat="1" ht="12" thickBot="1" x14ac:dyDescent="0.25">
      <c r="B104" s="768" t="s">
        <v>1254</v>
      </c>
      <c r="C104" s="768"/>
      <c r="D104" s="775" t="s">
        <v>1258</v>
      </c>
      <c r="E104" s="462"/>
      <c r="F104" s="1062"/>
      <c r="G104" s="1066"/>
      <c r="H104" s="1066"/>
      <c r="I104" s="87">
        <f>IF(G104-H104&lt;0,0,G104-H104)</f>
        <v>0</v>
      </c>
      <c r="J104" s="1074"/>
      <c r="K104" s="1068">
        <v>0.5</v>
      </c>
      <c r="L104" s="87">
        <f>(I104*K104)+J104</f>
        <v>0</v>
      </c>
    </row>
    <row r="105" spans="2:14" s="1064" customFormat="1" ht="12" thickBot="1" x14ac:dyDescent="0.25">
      <c r="B105" s="768" t="s">
        <v>1255</v>
      </c>
      <c r="C105" s="768"/>
      <c r="D105" s="775" t="s">
        <v>1259</v>
      </c>
      <c r="E105" s="462"/>
      <c r="F105" s="1062"/>
      <c r="G105" s="1066"/>
      <c r="H105" s="1066"/>
      <c r="I105" s="87">
        <f>IF(G105-H105&lt;0,0,G105-H105)</f>
        <v>0</v>
      </c>
      <c r="J105" s="1074"/>
      <c r="K105" s="1068">
        <v>1</v>
      </c>
      <c r="L105" s="87">
        <f>(I105*K105)+J105</f>
        <v>0</v>
      </c>
    </row>
    <row r="106" spans="2:14" s="1064" customFormat="1" ht="12" thickBot="1" x14ac:dyDescent="0.25">
      <c r="B106" s="768" t="s">
        <v>1256</v>
      </c>
      <c r="C106" s="768"/>
      <c r="D106" s="775" t="s">
        <v>1260</v>
      </c>
      <c r="E106" s="462"/>
      <c r="F106" s="1062"/>
      <c r="G106" s="1066"/>
      <c r="H106" s="1066"/>
      <c r="I106" s="87">
        <f>IF(G106-H106&lt;0,0,G106-H106)</f>
        <v>0</v>
      </c>
      <c r="J106" s="1074"/>
      <c r="K106" s="1068">
        <v>1.5</v>
      </c>
      <c r="L106" s="87">
        <f>(I106*K106)+J106</f>
        <v>0</v>
      </c>
    </row>
    <row r="107" spans="2:14" s="1064" customFormat="1" ht="12" thickBot="1" x14ac:dyDescent="0.25">
      <c r="B107" s="768"/>
      <c r="C107" s="463"/>
      <c r="D107" s="463"/>
      <c r="E107" s="463"/>
      <c r="F107" s="464"/>
      <c r="G107" s="465"/>
      <c r="H107" s="465"/>
      <c r="I107" s="466"/>
      <c r="J107" s="465"/>
      <c r="K107" s="467"/>
      <c r="L107" s="466"/>
    </row>
    <row r="108" spans="2:14" s="1064" customFormat="1" ht="12" thickBot="1" x14ac:dyDescent="0.25">
      <c r="B108" s="472" t="s">
        <v>856</v>
      </c>
      <c r="C108" s="1062"/>
      <c r="D108" s="469" t="s">
        <v>1135</v>
      </c>
      <c r="E108" s="463"/>
      <c r="F108" s="464"/>
      <c r="G108" s="470"/>
      <c r="H108" s="470"/>
      <c r="I108" s="471">
        <f>IF(G108-H108&lt;0,0,G108-H108)</f>
        <v>0</v>
      </c>
      <c r="J108" s="470"/>
      <c r="K108" s="476">
        <v>8</v>
      </c>
      <c r="L108" s="471">
        <f>(I108*K108)+J108</f>
        <v>0</v>
      </c>
    </row>
    <row r="109" spans="2:14" s="1064" customFormat="1" ht="12" thickBot="1" x14ac:dyDescent="0.25">
      <c r="B109" s="775"/>
      <c r="C109" s="1071"/>
      <c r="D109" s="1071"/>
      <c r="E109" s="1062"/>
      <c r="F109" s="1062"/>
      <c r="G109" s="90"/>
      <c r="H109" s="90"/>
      <c r="I109" s="90"/>
      <c r="J109" s="90"/>
      <c r="K109" s="1069"/>
      <c r="L109" s="90"/>
    </row>
    <row r="110" spans="2:14" s="1064" customFormat="1" ht="12" thickBot="1" x14ac:dyDescent="0.25">
      <c r="B110" s="85" t="s">
        <v>470</v>
      </c>
      <c r="C110" s="85" t="s">
        <v>164</v>
      </c>
      <c r="D110" s="85"/>
      <c r="E110" s="62"/>
      <c r="F110" s="1063"/>
      <c r="G110" s="87">
        <f>G112+G114+G121</f>
        <v>0</v>
      </c>
      <c r="H110" s="87">
        <f>H112+H114+H121</f>
        <v>0</v>
      </c>
      <c r="I110" s="87">
        <f>I112+I114+I121</f>
        <v>0</v>
      </c>
      <c r="J110" s="87">
        <f>J112+J114+J121</f>
        <v>0</v>
      </c>
      <c r="K110" s="1069"/>
      <c r="L110" s="87">
        <f>L112+L114+L121</f>
        <v>0</v>
      </c>
      <c r="N110" s="1062"/>
    </row>
    <row r="111" spans="2:14" s="1062" customFormat="1" ht="12" thickBot="1" x14ac:dyDescent="0.25">
      <c r="B111" s="88"/>
      <c r="C111" s="102"/>
      <c r="D111" s="108"/>
      <c r="E111" s="63"/>
      <c r="F111" s="110"/>
      <c r="G111" s="111"/>
      <c r="H111" s="111"/>
      <c r="I111" s="111"/>
      <c r="J111" s="111"/>
      <c r="K111" s="1069"/>
      <c r="L111" s="112"/>
    </row>
    <row r="112" spans="2:14" s="1062" customFormat="1" ht="12" thickBot="1" x14ac:dyDescent="0.25">
      <c r="B112" s="99" t="s">
        <v>681</v>
      </c>
      <c r="C112" s="109" t="s">
        <v>504</v>
      </c>
      <c r="D112" s="108"/>
      <c r="E112" s="63"/>
      <c r="F112" s="110"/>
      <c r="G112" s="1066"/>
      <c r="H112" s="1067"/>
      <c r="I112" s="1067"/>
      <c r="J112" s="1067"/>
      <c r="K112" s="1068">
        <v>0</v>
      </c>
      <c r="L112" s="87">
        <f>G112*K112</f>
        <v>0</v>
      </c>
    </row>
    <row r="113" spans="2:14" s="1062" customFormat="1" ht="12" thickBot="1" x14ac:dyDescent="0.25">
      <c r="B113" s="88"/>
      <c r="C113" s="102"/>
      <c r="D113" s="108"/>
      <c r="E113" s="63"/>
      <c r="F113" s="110"/>
      <c r="G113" s="113"/>
      <c r="H113" s="90"/>
      <c r="I113" s="90"/>
      <c r="J113" s="90"/>
      <c r="K113" s="1069"/>
      <c r="L113" s="112"/>
    </row>
    <row r="114" spans="2:14" s="1062" customFormat="1" ht="12" thickBot="1" x14ac:dyDescent="0.25">
      <c r="B114" s="99" t="s">
        <v>682</v>
      </c>
      <c r="C114" s="109" t="s">
        <v>7</v>
      </c>
      <c r="D114" s="108"/>
      <c r="E114" s="63"/>
      <c r="F114" s="110"/>
      <c r="G114" s="87">
        <f>SUM(G115:G119)</f>
        <v>0</v>
      </c>
      <c r="H114" s="87">
        <f>SUM(H115:H119)</f>
        <v>0</v>
      </c>
      <c r="I114" s="87">
        <f>SUM(I115:I119)</f>
        <v>0</v>
      </c>
      <c r="J114" s="87">
        <f>SUM(J115:J119)</f>
        <v>0</v>
      </c>
      <c r="K114" s="1069"/>
      <c r="L114" s="114">
        <f>SUM(L115:L119)</f>
        <v>0</v>
      </c>
    </row>
    <row r="115" spans="2:14" s="1064" customFormat="1" ht="12" thickBot="1" x14ac:dyDescent="0.25">
      <c r="B115" s="42" t="s">
        <v>713</v>
      </c>
      <c r="C115" s="842"/>
      <c r="D115" s="775" t="s">
        <v>25</v>
      </c>
      <c r="E115" s="462"/>
      <c r="F115" s="1062"/>
      <c r="G115" s="1066"/>
      <c r="H115" s="1066"/>
      <c r="I115" s="87">
        <f>IF(G115-H115&lt;0,0,G115-H115)</f>
        <v>0</v>
      </c>
      <c r="J115" s="1074"/>
      <c r="K115" s="1068">
        <v>0.2</v>
      </c>
      <c r="L115" s="87">
        <f>(I115*K115)+J115</f>
        <v>0</v>
      </c>
      <c r="N115" s="1062"/>
    </row>
    <row r="116" spans="2:14" s="1064" customFormat="1" ht="12" thickBot="1" x14ac:dyDescent="0.25">
      <c r="B116" s="42" t="s">
        <v>714</v>
      </c>
      <c r="C116" s="842"/>
      <c r="D116" s="775" t="s">
        <v>27</v>
      </c>
      <c r="E116" s="462"/>
      <c r="F116" s="1062"/>
      <c r="G116" s="1066"/>
      <c r="H116" s="1066"/>
      <c r="I116" s="87">
        <f>IF(G116-H116&lt;0,0,G116-H116)</f>
        <v>0</v>
      </c>
      <c r="J116" s="1074"/>
      <c r="K116" s="1068">
        <v>0.5</v>
      </c>
      <c r="L116" s="87">
        <f>(I116*K116)+J116</f>
        <v>0</v>
      </c>
      <c r="N116" s="1062"/>
    </row>
    <row r="117" spans="2:14" s="1064" customFormat="1" ht="12" thickBot="1" x14ac:dyDescent="0.25">
      <c r="B117" s="42" t="s">
        <v>715</v>
      </c>
      <c r="C117" s="1056"/>
      <c r="D117" s="775" t="s">
        <v>35</v>
      </c>
      <c r="E117" s="462"/>
      <c r="F117" s="1062"/>
      <c r="G117" s="1066"/>
      <c r="H117" s="1066"/>
      <c r="I117" s="87">
        <f>IF(G117-H117&lt;0,0,G117-H117)</f>
        <v>0</v>
      </c>
      <c r="J117" s="1074"/>
      <c r="K117" s="1068">
        <v>1</v>
      </c>
      <c r="L117" s="87">
        <f>(I117*K117)+J117</f>
        <v>0</v>
      </c>
      <c r="N117" s="1062"/>
    </row>
    <row r="118" spans="2:14" s="1064" customFormat="1" ht="12" thickBot="1" x14ac:dyDescent="0.25">
      <c r="B118" s="42" t="s">
        <v>716</v>
      </c>
      <c r="C118" s="842"/>
      <c r="D118" s="775" t="s">
        <v>36</v>
      </c>
      <c r="E118" s="462"/>
      <c r="F118" s="1062"/>
      <c r="G118" s="1066"/>
      <c r="H118" s="1066"/>
      <c r="I118" s="87">
        <f>IF(G118-H118&lt;0,0,G118-H118)</f>
        <v>0</v>
      </c>
      <c r="J118" s="1074"/>
      <c r="K118" s="1068">
        <v>1.5</v>
      </c>
      <c r="L118" s="87">
        <f>(I118*K118)+J118</f>
        <v>0</v>
      </c>
      <c r="N118" s="1062"/>
    </row>
    <row r="119" spans="2:14" s="1064" customFormat="1" ht="12" thickBot="1" x14ac:dyDescent="0.25">
      <c r="B119" s="42" t="s">
        <v>717</v>
      </c>
      <c r="C119" s="842"/>
      <c r="D119" s="775" t="s">
        <v>663</v>
      </c>
      <c r="E119" s="462"/>
      <c r="F119" s="1062"/>
      <c r="G119" s="1066"/>
      <c r="H119" s="1066"/>
      <c r="I119" s="87">
        <f>IF(G119-H119&lt;0,0,G119-H119)</f>
        <v>0</v>
      </c>
      <c r="J119" s="1074"/>
      <c r="K119" s="1068">
        <v>1</v>
      </c>
      <c r="L119" s="87">
        <f>(I119*K119)+J119</f>
        <v>0</v>
      </c>
      <c r="N119" s="1062"/>
    </row>
    <row r="120" spans="2:14" s="1064" customFormat="1" ht="12" thickBot="1" x14ac:dyDescent="0.25">
      <c r="B120" s="42"/>
      <c r="C120" s="463"/>
      <c r="D120" s="463"/>
      <c r="E120" s="463"/>
      <c r="F120" s="464"/>
      <c r="G120" s="465"/>
      <c r="H120" s="465"/>
      <c r="I120" s="466"/>
      <c r="J120" s="465"/>
      <c r="K120" s="467"/>
      <c r="L120" s="466"/>
      <c r="N120" s="1062"/>
    </row>
    <row r="121" spans="2:14" s="1064" customFormat="1" ht="12" thickBot="1" x14ac:dyDescent="0.25">
      <c r="B121" s="42" t="s">
        <v>1160</v>
      </c>
      <c r="C121" s="1062"/>
      <c r="D121" s="469" t="s">
        <v>853</v>
      </c>
      <c r="E121" s="463"/>
      <c r="F121" s="464"/>
      <c r="G121" s="470"/>
      <c r="H121" s="470"/>
      <c r="I121" s="471">
        <f>IF(G121-H121&lt;0,0,G121-H121)</f>
        <v>0</v>
      </c>
      <c r="J121" s="470"/>
      <c r="K121" s="476">
        <v>8</v>
      </c>
      <c r="L121" s="471">
        <f>(I121*K121)+J121</f>
        <v>0</v>
      </c>
      <c r="N121" s="1062"/>
    </row>
    <row r="122" spans="2:14" s="1064" customFormat="1" ht="12" thickBot="1" x14ac:dyDescent="0.25">
      <c r="B122" s="462"/>
      <c r="C122" s="565"/>
      <c r="D122" s="462"/>
      <c r="E122" s="462"/>
      <c r="F122" s="1062"/>
      <c r="G122" s="90"/>
      <c r="H122" s="90"/>
      <c r="I122" s="90"/>
      <c r="J122" s="90"/>
      <c r="K122" s="1069"/>
      <c r="L122" s="90"/>
    </row>
    <row r="123" spans="2:14" s="1064" customFormat="1" ht="12" thickBot="1" x14ac:dyDescent="0.25">
      <c r="B123" s="85" t="s">
        <v>683</v>
      </c>
      <c r="C123" s="86" t="s">
        <v>55</v>
      </c>
      <c r="D123" s="85"/>
      <c r="E123" s="62"/>
      <c r="F123" s="1063"/>
      <c r="G123" s="87">
        <f>SUM(G125:G130)+G132</f>
        <v>0</v>
      </c>
      <c r="H123" s="87">
        <f>SUM(H125:H130)+H132</f>
        <v>0</v>
      </c>
      <c r="I123" s="87">
        <f>SUM(I125:I130)+I132</f>
        <v>0</v>
      </c>
      <c r="J123" s="87">
        <f>SUM(J125:J130)+J132</f>
        <v>0</v>
      </c>
      <c r="K123" s="1069"/>
      <c r="L123" s="87">
        <f>SUM(L125:L130)+L132</f>
        <v>0</v>
      </c>
    </row>
    <row r="124" spans="2:14" s="1064" customFormat="1" ht="12" thickBot="1" x14ac:dyDescent="0.25">
      <c r="B124" s="88"/>
      <c r="C124" s="89"/>
      <c r="D124" s="462"/>
      <c r="E124" s="462"/>
      <c r="F124" s="1062"/>
      <c r="G124" s="90"/>
      <c r="H124" s="115"/>
      <c r="I124" s="115"/>
      <c r="J124" s="90"/>
      <c r="K124" s="1069"/>
      <c r="L124" s="90"/>
    </row>
    <row r="125" spans="2:14" s="1064" customFormat="1" ht="12" thickBot="1" x14ac:dyDescent="0.25">
      <c r="B125" s="637" t="s">
        <v>684</v>
      </c>
      <c r="C125" s="462"/>
      <c r="D125" s="462" t="s">
        <v>25</v>
      </c>
      <c r="E125" s="462"/>
      <c r="F125" s="1062"/>
      <c r="G125" s="1066"/>
      <c r="H125" s="1066"/>
      <c r="I125" s="87">
        <f t="shared" ref="I125:I130" si="7">IF(G125-H125&lt;0,0,G125-H125)</f>
        <v>0</v>
      </c>
      <c r="J125" s="1074"/>
      <c r="K125" s="1068">
        <v>0.2</v>
      </c>
      <c r="L125" s="87">
        <f t="shared" ref="L125:L130" si="8">(I125*K125)+J125</f>
        <v>0</v>
      </c>
    </row>
    <row r="126" spans="2:14" s="1064" customFormat="1" ht="12" thickBot="1" x14ac:dyDescent="0.25">
      <c r="B126" s="637" t="s">
        <v>685</v>
      </c>
      <c r="C126" s="462"/>
      <c r="D126" s="462" t="s">
        <v>27</v>
      </c>
      <c r="E126" s="462"/>
      <c r="F126" s="1062"/>
      <c r="G126" s="1066"/>
      <c r="H126" s="1066"/>
      <c r="I126" s="87">
        <f t="shared" si="7"/>
        <v>0</v>
      </c>
      <c r="J126" s="1074"/>
      <c r="K126" s="1068">
        <v>0.5</v>
      </c>
      <c r="L126" s="87">
        <f t="shared" si="8"/>
        <v>0</v>
      </c>
    </row>
    <row r="127" spans="2:14" s="1064" customFormat="1" ht="12" thickBot="1" x14ac:dyDescent="0.25">
      <c r="B127" s="637" t="s">
        <v>51</v>
      </c>
      <c r="C127" s="462"/>
      <c r="D127" s="462" t="s">
        <v>29</v>
      </c>
      <c r="E127" s="462"/>
      <c r="F127" s="1062"/>
      <c r="G127" s="1066"/>
      <c r="H127" s="1066"/>
      <c r="I127" s="87">
        <f t="shared" si="7"/>
        <v>0</v>
      </c>
      <c r="J127" s="1074"/>
      <c r="K127" s="1068">
        <v>0.5</v>
      </c>
      <c r="L127" s="87">
        <f t="shared" si="8"/>
        <v>0</v>
      </c>
    </row>
    <row r="128" spans="2:14" s="1064" customFormat="1" ht="12" thickBot="1" x14ac:dyDescent="0.25">
      <c r="B128" s="637" t="s">
        <v>52</v>
      </c>
      <c r="C128" s="462"/>
      <c r="D128" s="462" t="s">
        <v>31</v>
      </c>
      <c r="E128" s="462"/>
      <c r="F128" s="1062"/>
      <c r="G128" s="1066"/>
      <c r="H128" s="1066"/>
      <c r="I128" s="87">
        <f t="shared" si="7"/>
        <v>0</v>
      </c>
      <c r="J128" s="1074"/>
      <c r="K128" s="1068">
        <v>1</v>
      </c>
      <c r="L128" s="87">
        <f t="shared" si="8"/>
        <v>0</v>
      </c>
    </row>
    <row r="129" spans="1:12" s="1064" customFormat="1" ht="12" thickBot="1" x14ac:dyDescent="0.25">
      <c r="B129" s="637" t="s">
        <v>53</v>
      </c>
      <c r="C129" s="462"/>
      <c r="D129" s="462" t="s">
        <v>33</v>
      </c>
      <c r="E129" s="462"/>
      <c r="F129" s="1062"/>
      <c r="G129" s="1066"/>
      <c r="H129" s="1066"/>
      <c r="I129" s="87">
        <f t="shared" si="7"/>
        <v>0</v>
      </c>
      <c r="J129" s="1074"/>
      <c r="K129" s="1068">
        <v>1.5</v>
      </c>
      <c r="L129" s="87">
        <f t="shared" si="8"/>
        <v>0</v>
      </c>
    </row>
    <row r="130" spans="1:12" s="1064" customFormat="1" ht="12" thickBot="1" x14ac:dyDescent="0.25">
      <c r="B130" s="637" t="s">
        <v>54</v>
      </c>
      <c r="C130" s="462"/>
      <c r="D130" s="462" t="s">
        <v>663</v>
      </c>
      <c r="E130" s="462"/>
      <c r="F130" s="1062"/>
      <c r="G130" s="1066"/>
      <c r="H130" s="1066"/>
      <c r="I130" s="87">
        <f t="shared" si="7"/>
        <v>0</v>
      </c>
      <c r="J130" s="1074"/>
      <c r="K130" s="1068">
        <v>0.5</v>
      </c>
      <c r="L130" s="87">
        <f t="shared" si="8"/>
        <v>0</v>
      </c>
    </row>
    <row r="131" spans="1:12" s="1064" customFormat="1" ht="12" thickBot="1" x14ac:dyDescent="0.25">
      <c r="B131" s="463"/>
      <c r="C131" s="463"/>
      <c r="D131" s="463"/>
      <c r="E131" s="463"/>
      <c r="F131" s="464"/>
      <c r="G131" s="465"/>
      <c r="H131" s="465"/>
      <c r="I131" s="466"/>
      <c r="J131" s="465"/>
      <c r="K131" s="467"/>
      <c r="L131" s="466"/>
    </row>
    <row r="132" spans="1:12" s="1064" customFormat="1" ht="12" thickBot="1" x14ac:dyDescent="0.25">
      <c r="B132" s="468" t="s">
        <v>852</v>
      </c>
      <c r="C132" s="1062"/>
      <c r="D132" s="469" t="s">
        <v>853</v>
      </c>
      <c r="E132" s="463"/>
      <c r="F132" s="464"/>
      <c r="G132" s="470"/>
      <c r="H132" s="470"/>
      <c r="I132" s="471">
        <f>IF(G132-H132&lt;0,0,G132-H132)</f>
        <v>0</v>
      </c>
      <c r="J132" s="470"/>
      <c r="K132" s="476">
        <v>8</v>
      </c>
      <c r="L132" s="471">
        <f>(I132*K132)+J132</f>
        <v>0</v>
      </c>
    </row>
    <row r="133" spans="1:12" s="1064" customFormat="1" ht="12" thickBot="1" x14ac:dyDescent="0.25">
      <c r="B133" s="462"/>
      <c r="C133" s="565"/>
      <c r="D133" s="462"/>
      <c r="E133" s="462"/>
      <c r="F133" s="1062"/>
      <c r="G133" s="90"/>
      <c r="H133" s="90"/>
      <c r="I133" s="90"/>
      <c r="J133" s="1067"/>
      <c r="K133" s="1069"/>
      <c r="L133" s="90"/>
    </row>
    <row r="134" spans="1:12" s="1064" customFormat="1" ht="12" thickBot="1" x14ac:dyDescent="0.25">
      <c r="B134" s="85" t="s">
        <v>686</v>
      </c>
      <c r="C134" s="86" t="s">
        <v>508</v>
      </c>
      <c r="D134" s="85"/>
      <c r="E134" s="62"/>
      <c r="F134" s="1088"/>
      <c r="G134" s="1066"/>
      <c r="H134" s="1066"/>
      <c r="I134" s="87">
        <f>IF(G134-H134&lt;0,0,G134-H134)</f>
        <v>0</v>
      </c>
      <c r="J134" s="1074"/>
      <c r="K134" s="1068">
        <v>0.75</v>
      </c>
      <c r="L134" s="87">
        <f>(I134*K134)+J134</f>
        <v>0</v>
      </c>
    </row>
    <row r="135" spans="1:12" s="1064" customFormat="1" ht="12" thickBot="1" x14ac:dyDescent="0.25">
      <c r="B135" s="462"/>
      <c r="C135" s="565"/>
      <c r="D135" s="462"/>
      <c r="E135" s="462"/>
      <c r="F135" s="1062"/>
      <c r="G135" s="90"/>
      <c r="H135" s="90"/>
      <c r="I135" s="90"/>
      <c r="J135" s="90"/>
      <c r="K135" s="1069"/>
      <c r="L135" s="90"/>
    </row>
    <row r="136" spans="1:12" s="1064" customFormat="1" ht="12" thickBot="1" x14ac:dyDescent="0.25">
      <c r="B136" s="85" t="s">
        <v>687</v>
      </c>
      <c r="C136" s="62" t="s">
        <v>509</v>
      </c>
      <c r="D136" s="85"/>
      <c r="E136" s="62"/>
      <c r="F136" s="1063"/>
      <c r="G136" s="87">
        <f>G138+G140+G142</f>
        <v>0</v>
      </c>
      <c r="H136" s="87">
        <f>H138+H140+H142</f>
        <v>0</v>
      </c>
      <c r="I136" s="87">
        <f>I138+I140+I142</f>
        <v>0</v>
      </c>
      <c r="J136" s="87">
        <f>J138+J140+J142</f>
        <v>0</v>
      </c>
      <c r="K136" s="1069"/>
      <c r="L136" s="87">
        <f>L138+L140+L142</f>
        <v>0</v>
      </c>
    </row>
    <row r="137" spans="1:12" s="1064" customFormat="1" ht="12" thickBot="1" x14ac:dyDescent="0.25">
      <c r="B137" s="1072"/>
      <c r="C137" s="65"/>
      <c r="D137" s="462"/>
      <c r="E137" s="462"/>
      <c r="F137" s="1062"/>
      <c r="G137" s="90"/>
      <c r="H137" s="90"/>
      <c r="I137" s="90"/>
      <c r="J137" s="90"/>
      <c r="K137" s="1069"/>
      <c r="L137" s="112"/>
    </row>
    <row r="138" spans="1:12" s="1064" customFormat="1" ht="12" thickBot="1" x14ac:dyDescent="0.25">
      <c r="B138" s="91" t="s">
        <v>688</v>
      </c>
      <c r="C138" s="65" t="s">
        <v>56</v>
      </c>
      <c r="D138" s="462"/>
      <c r="E138" s="462"/>
      <c r="F138" s="1062"/>
      <c r="G138" s="1066"/>
      <c r="H138" s="1066"/>
      <c r="I138" s="87">
        <f>IF(G138-H138&lt;0,0,G138-H138)</f>
        <v>0</v>
      </c>
      <c r="J138" s="1074"/>
      <c r="K138" s="1068">
        <v>0.35</v>
      </c>
      <c r="L138" s="87">
        <f>(I138*K138)+J138</f>
        <v>0</v>
      </c>
    </row>
    <row r="139" spans="1:12" s="1064" customFormat="1" ht="12" thickBot="1" x14ac:dyDescent="0.25">
      <c r="B139" s="91"/>
      <c r="C139" s="65"/>
      <c r="D139" s="462"/>
      <c r="E139" s="462"/>
      <c r="F139" s="1062"/>
      <c r="G139" s="1067"/>
      <c r="H139" s="1067"/>
      <c r="I139" s="1067"/>
      <c r="J139" s="1067"/>
      <c r="K139" s="1069"/>
      <c r="L139" s="1089"/>
    </row>
    <row r="140" spans="1:12" s="1064" customFormat="1" ht="12" thickBot="1" x14ac:dyDescent="0.25">
      <c r="B140" s="91" t="s">
        <v>689</v>
      </c>
      <c r="C140" s="65" t="s">
        <v>57</v>
      </c>
      <c r="D140" s="462"/>
      <c r="E140" s="462"/>
      <c r="F140" s="1062"/>
      <c r="G140" s="1066"/>
      <c r="H140" s="1066"/>
      <c r="I140" s="87">
        <f>IF(G140-H140&lt;0,0,G140-H140)</f>
        <v>0</v>
      </c>
      <c r="J140" s="1074"/>
      <c r="K140" s="1068">
        <v>0.75</v>
      </c>
      <c r="L140" s="87">
        <f>(I140*K140)+J140</f>
        <v>0</v>
      </c>
    </row>
    <row r="141" spans="1:12" s="1064" customFormat="1" ht="12" thickBot="1" x14ac:dyDescent="0.25">
      <c r="A141" s="1062"/>
      <c r="B141" s="91"/>
      <c r="C141" s="65"/>
      <c r="D141" s="462"/>
      <c r="E141" s="462"/>
      <c r="F141" s="1062"/>
      <c r="G141" s="1067"/>
      <c r="H141" s="1067"/>
      <c r="I141" s="1067"/>
      <c r="J141" s="1067"/>
      <c r="K141" s="1069"/>
      <c r="L141" s="1067"/>
    </row>
    <row r="142" spans="1:12" s="1064" customFormat="1" ht="12" thickBot="1" x14ac:dyDescent="0.25">
      <c r="B142" s="91" t="s">
        <v>690</v>
      </c>
      <c r="C142" s="65" t="s">
        <v>58</v>
      </c>
      <c r="D142" s="462"/>
      <c r="E142" s="462"/>
      <c r="F142" s="1062"/>
      <c r="G142" s="1066"/>
      <c r="H142" s="1066"/>
      <c r="I142" s="87">
        <f>IF(G142-H142&lt;0,0,G142-H142)</f>
        <v>0</v>
      </c>
      <c r="J142" s="1074"/>
      <c r="K142" s="1068">
        <v>1</v>
      </c>
      <c r="L142" s="87">
        <f>(I142*K142)+J142</f>
        <v>0</v>
      </c>
    </row>
    <row r="143" spans="1:12" s="1064" customFormat="1" ht="12" thickBot="1" x14ac:dyDescent="0.25">
      <c r="B143" s="88"/>
      <c r="C143" s="89"/>
      <c r="D143" s="1062"/>
      <c r="E143" s="1062"/>
      <c r="F143" s="1062"/>
      <c r="G143" s="90"/>
      <c r="H143" s="90"/>
      <c r="I143" s="90"/>
      <c r="J143" s="90"/>
      <c r="K143" s="1069"/>
      <c r="L143" s="90"/>
    </row>
    <row r="144" spans="1:12" s="1064" customFormat="1" ht="12" thickBot="1" x14ac:dyDescent="0.25">
      <c r="B144" s="85" t="s">
        <v>691</v>
      </c>
      <c r="C144" s="86" t="s">
        <v>63</v>
      </c>
      <c r="D144" s="85"/>
      <c r="E144" s="62"/>
      <c r="F144" s="1076"/>
      <c r="G144" s="87">
        <f>G146+G148+G150</f>
        <v>0</v>
      </c>
      <c r="H144" s="87">
        <f>H146+H148+H150</f>
        <v>0</v>
      </c>
      <c r="I144" s="87">
        <f>I146+I148+I150</f>
        <v>0</v>
      </c>
      <c r="J144" s="87">
        <f>J146+J148+J150</f>
        <v>0</v>
      </c>
      <c r="K144" s="1069"/>
      <c r="L144" s="87">
        <f>L146+L148+L150</f>
        <v>0</v>
      </c>
    </row>
    <row r="145" spans="1:16" s="1064" customFormat="1" ht="12" thickBot="1" x14ac:dyDescent="0.25">
      <c r="B145" s="88"/>
      <c r="C145" s="89"/>
      <c r="D145" s="462"/>
      <c r="E145" s="462"/>
      <c r="F145" s="1062"/>
      <c r="G145" s="90"/>
      <c r="H145" s="90"/>
      <c r="I145" s="90"/>
      <c r="J145" s="90"/>
      <c r="K145" s="1069"/>
      <c r="L145" s="90"/>
    </row>
    <row r="146" spans="1:16" s="1064" customFormat="1" ht="12" thickBot="1" x14ac:dyDescent="0.25">
      <c r="B146" s="91" t="s">
        <v>692</v>
      </c>
      <c r="C146" s="92" t="s">
        <v>521</v>
      </c>
      <c r="D146" s="462"/>
      <c r="E146" s="462"/>
      <c r="F146" s="1062"/>
      <c r="G146" s="1066"/>
      <c r="H146" s="1066"/>
      <c r="I146" s="87">
        <f>IF(G146-H146&lt;0,0,G146-H146)</f>
        <v>0</v>
      </c>
      <c r="J146" s="1074"/>
      <c r="K146" s="1068">
        <v>1.5</v>
      </c>
      <c r="L146" s="87">
        <f>(I146*K146)+J146</f>
        <v>0</v>
      </c>
    </row>
    <row r="147" spans="1:16" s="1064" customFormat="1" ht="12" thickBot="1" x14ac:dyDescent="0.25">
      <c r="B147" s="65"/>
      <c r="C147" s="92"/>
      <c r="D147" s="462"/>
      <c r="E147" s="462"/>
      <c r="F147" s="1062"/>
      <c r="G147" s="1067"/>
      <c r="H147" s="1067"/>
      <c r="I147" s="1067"/>
      <c r="J147" s="1067"/>
      <c r="K147" s="1069"/>
      <c r="L147" s="1067"/>
    </row>
    <row r="148" spans="1:16" s="1064" customFormat="1" ht="12" thickBot="1" x14ac:dyDescent="0.25">
      <c r="B148" s="91" t="s">
        <v>693</v>
      </c>
      <c r="C148" s="92" t="s">
        <v>522</v>
      </c>
      <c r="D148" s="462"/>
      <c r="E148" s="462"/>
      <c r="F148" s="1062"/>
      <c r="G148" s="1066"/>
      <c r="H148" s="1066"/>
      <c r="I148" s="87">
        <f>IF(G148-H148&lt;0,0,G148-H148)</f>
        <v>0</v>
      </c>
      <c r="J148" s="1074"/>
      <c r="K148" s="1068">
        <v>1</v>
      </c>
      <c r="L148" s="87">
        <f>(I148*K148)+J148</f>
        <v>0</v>
      </c>
    </row>
    <row r="149" spans="1:16" s="1064" customFormat="1" ht="12" thickBot="1" x14ac:dyDescent="0.25">
      <c r="B149" s="65"/>
      <c r="C149" s="92"/>
      <c r="D149" s="462"/>
      <c r="E149" s="462"/>
      <c r="F149" s="1062"/>
      <c r="G149" s="1067"/>
      <c r="H149" s="1067"/>
      <c r="I149" s="1067"/>
      <c r="J149" s="1067"/>
      <c r="K149" s="1069"/>
      <c r="L149" s="1067"/>
    </row>
    <row r="150" spans="1:16" s="1064" customFormat="1" ht="12" thickBot="1" x14ac:dyDescent="0.25">
      <c r="B150" s="91" t="s">
        <v>694</v>
      </c>
      <c r="C150" s="92" t="s">
        <v>695</v>
      </c>
      <c r="D150" s="462"/>
      <c r="E150" s="462"/>
      <c r="F150" s="1062"/>
      <c r="G150" s="1066"/>
      <c r="H150" s="1066"/>
      <c r="I150" s="87">
        <f>IF(G150-H150&lt;0,0,G150-H150)</f>
        <v>0</v>
      </c>
      <c r="J150" s="1074"/>
      <c r="K150" s="1068">
        <v>1</v>
      </c>
      <c r="L150" s="87">
        <f>(I150*K150)+J150</f>
        <v>0</v>
      </c>
    </row>
    <row r="151" spans="1:16" s="1064" customFormat="1" ht="12" thickBot="1" x14ac:dyDescent="0.25">
      <c r="B151" s="65"/>
      <c r="C151" s="565"/>
      <c r="D151" s="462"/>
      <c r="E151" s="462"/>
      <c r="F151" s="1062"/>
      <c r="G151" s="90"/>
      <c r="H151" s="90"/>
      <c r="I151" s="90"/>
      <c r="J151" s="90"/>
      <c r="K151" s="1069"/>
      <c r="L151" s="90"/>
    </row>
    <row r="152" spans="1:16" s="1064" customFormat="1" ht="12" thickBot="1" x14ac:dyDescent="0.25">
      <c r="B152" s="85" t="s">
        <v>696</v>
      </c>
      <c r="C152" s="85" t="s">
        <v>1141</v>
      </c>
      <c r="D152" s="85"/>
      <c r="E152" s="62"/>
      <c r="F152" s="1076"/>
      <c r="G152" s="87">
        <f>G155+G162+G178</f>
        <v>0</v>
      </c>
      <c r="H152" s="87">
        <f>H155+H162+H178</f>
        <v>0</v>
      </c>
      <c r="I152" s="87">
        <f>I155+I162+I178</f>
        <v>0</v>
      </c>
      <c r="J152" s="87">
        <f>J155+J162+J178</f>
        <v>0</v>
      </c>
      <c r="K152" s="1069"/>
      <c r="L152" s="87">
        <f>L155+L162+L178</f>
        <v>0</v>
      </c>
    </row>
    <row r="153" spans="1:16" s="1064" customFormat="1" x14ac:dyDescent="0.2">
      <c r="B153" s="63"/>
      <c r="C153" s="108"/>
      <c r="D153" s="108"/>
      <c r="E153" s="462"/>
      <c r="F153" s="1062"/>
      <c r="G153" s="90"/>
      <c r="H153" s="90"/>
      <c r="I153" s="90"/>
      <c r="J153" s="90"/>
      <c r="K153" s="1069"/>
      <c r="L153" s="116"/>
    </row>
    <row r="154" spans="1:16" ht="12" thickBot="1" x14ac:dyDescent="0.25">
      <c r="A154" s="1060"/>
      <c r="B154" s="65"/>
      <c r="C154" s="108"/>
      <c r="D154" s="108"/>
      <c r="E154" s="775"/>
      <c r="F154" s="768"/>
      <c r="G154" s="117"/>
      <c r="H154" s="1017"/>
      <c r="I154" s="1017"/>
      <c r="J154" s="1017"/>
      <c r="K154" s="118" t="s">
        <v>535</v>
      </c>
      <c r="L154" s="119" t="s">
        <v>536</v>
      </c>
    </row>
    <row r="155" spans="1:16" s="1064" customFormat="1" ht="12" thickBot="1" x14ac:dyDescent="0.25">
      <c r="B155" s="473" t="s">
        <v>697</v>
      </c>
      <c r="C155" s="477" t="s">
        <v>857</v>
      </c>
      <c r="D155" s="477"/>
      <c r="E155" s="463"/>
      <c r="F155" s="464" t="s">
        <v>291</v>
      </c>
      <c r="G155" s="471">
        <f>SUM(G156:G160)</f>
        <v>0</v>
      </c>
      <c r="H155" s="465"/>
      <c r="I155" s="465"/>
      <c r="J155" s="465"/>
      <c r="K155" s="467"/>
      <c r="L155" s="471">
        <f>SUM(L156:L160)</f>
        <v>0</v>
      </c>
    </row>
    <row r="156" spans="1:16" s="1064" customFormat="1" ht="12" thickBot="1" x14ac:dyDescent="0.25">
      <c r="B156" s="468" t="s">
        <v>698</v>
      </c>
      <c r="C156" s="477"/>
      <c r="D156" s="469" t="s">
        <v>87</v>
      </c>
      <c r="E156" s="463"/>
      <c r="F156" s="464"/>
      <c r="G156" s="475"/>
      <c r="H156" s="465"/>
      <c r="I156" s="465"/>
      <c r="J156" s="465"/>
      <c r="K156" s="1090">
        <f>IF(L154=0," ",IF(L154="STA Approach",100%,300%))</f>
        <v>1</v>
      </c>
      <c r="L156" s="471">
        <f>IF(K156=" ",0,G156*K156)</f>
        <v>0</v>
      </c>
      <c r="P156" s="36" t="s">
        <v>536</v>
      </c>
    </row>
    <row r="157" spans="1:16" s="1064" customFormat="1" ht="12" thickBot="1" x14ac:dyDescent="0.25">
      <c r="B157" s="468" t="s">
        <v>699</v>
      </c>
      <c r="C157" s="477"/>
      <c r="D157" s="469" t="s">
        <v>88</v>
      </c>
      <c r="E157" s="463"/>
      <c r="F157" s="464"/>
      <c r="G157" s="475"/>
      <c r="H157" s="465"/>
      <c r="I157" s="465"/>
      <c r="J157" s="465"/>
      <c r="K157" s="1090">
        <f>IF($L$154=0," ",IF($L$154="STA Approach",150%,400%))</f>
        <v>1.5</v>
      </c>
      <c r="L157" s="471">
        <f>IF(K157=" ",0,G157*K157)</f>
        <v>0</v>
      </c>
      <c r="P157" s="36" t="s">
        <v>537</v>
      </c>
    </row>
    <row r="158" spans="1:16" s="1064" customFormat="1" ht="12" thickBot="1" x14ac:dyDescent="0.25">
      <c r="B158" s="468" t="s">
        <v>858</v>
      </c>
      <c r="C158" s="638"/>
      <c r="D158" s="463" t="s">
        <v>859</v>
      </c>
      <c r="E158" s="463"/>
      <c r="F158" s="464"/>
      <c r="G158" s="475"/>
      <c r="H158" s="465" t="str">
        <f>IF(AND(ISNUMBER(C61),ISNUMBER(C62)),C61-C62,"")</f>
        <v/>
      </c>
      <c r="I158" s="465"/>
      <c r="J158" s="465"/>
      <c r="K158" s="476">
        <v>2.5</v>
      </c>
      <c r="L158" s="471">
        <f>IF(K158=" ",0,G158*K158)</f>
        <v>0</v>
      </c>
      <c r="P158" s="36"/>
    </row>
    <row r="159" spans="1:16" s="1064" customFormat="1" ht="12" thickBot="1" x14ac:dyDescent="0.25">
      <c r="B159" s="468" t="s">
        <v>860</v>
      </c>
      <c r="C159" s="638"/>
      <c r="D159" s="463" t="s">
        <v>1250</v>
      </c>
      <c r="E159" s="463"/>
      <c r="F159" s="464"/>
      <c r="G159" s="470"/>
      <c r="H159" s="465"/>
      <c r="I159" s="465"/>
      <c r="J159" s="465"/>
      <c r="K159" s="476">
        <v>8</v>
      </c>
      <c r="L159" s="471">
        <f>IF(K159=" ",0,G159*K159)</f>
        <v>0</v>
      </c>
      <c r="P159" s="36"/>
    </row>
    <row r="160" spans="1:16" s="1064" customFormat="1" ht="12" thickBot="1" x14ac:dyDescent="0.25">
      <c r="B160" s="468" t="s">
        <v>861</v>
      </c>
      <c r="C160" s="638"/>
      <c r="D160" s="463" t="s">
        <v>1261</v>
      </c>
      <c r="E160" s="463"/>
      <c r="F160" s="464"/>
      <c r="G160" s="470"/>
      <c r="H160" s="465"/>
      <c r="I160" s="465"/>
      <c r="J160" s="465"/>
      <c r="K160" s="476">
        <v>8</v>
      </c>
      <c r="L160" s="471">
        <f>IF(K160=" ",0,G160*K160)</f>
        <v>0</v>
      </c>
      <c r="P160" s="36"/>
    </row>
    <row r="161" spans="1:13" s="1064" customFormat="1" ht="12" thickBot="1" x14ac:dyDescent="0.25">
      <c r="B161" s="99"/>
      <c r="C161" s="79"/>
      <c r="D161" s="79"/>
      <c r="E161" s="462"/>
      <c r="F161" s="462"/>
      <c r="G161" s="1083"/>
      <c r="H161" s="1067"/>
      <c r="I161" s="1067"/>
      <c r="J161" s="1067"/>
      <c r="K161" s="1069"/>
      <c r="L161" s="1067"/>
    </row>
    <row r="162" spans="1:13" s="1064" customFormat="1" ht="12" thickBot="1" x14ac:dyDescent="0.25">
      <c r="B162" s="99" t="s">
        <v>700</v>
      </c>
      <c r="C162" s="79" t="s">
        <v>492</v>
      </c>
      <c r="D162" s="79"/>
      <c r="E162" s="462"/>
      <c r="F162" s="1062"/>
      <c r="G162" s="87">
        <f>G164+G171+G175</f>
        <v>0</v>
      </c>
      <c r="H162" s="87">
        <f>H164+H171+H175</f>
        <v>0</v>
      </c>
      <c r="I162" s="87">
        <f>I164+I171+I175</f>
        <v>0</v>
      </c>
      <c r="J162" s="87">
        <f>J164+J171+J175</f>
        <v>0</v>
      </c>
      <c r="K162" s="1069"/>
      <c r="L162" s="87">
        <f>L164+L171+L175</f>
        <v>0</v>
      </c>
    </row>
    <row r="163" spans="1:13" s="1064" customFormat="1" ht="12" thickBot="1" x14ac:dyDescent="0.25">
      <c r="B163" s="99"/>
      <c r="C163" s="79"/>
      <c r="D163" s="79"/>
      <c r="E163" s="462"/>
      <c r="F163" s="462"/>
      <c r="G163" s="1083"/>
      <c r="H163" s="1067"/>
      <c r="I163" s="1067"/>
      <c r="J163" s="1067"/>
      <c r="K163" s="1069"/>
      <c r="L163" s="1067"/>
    </row>
    <row r="164" spans="1:13" s="1064" customFormat="1" ht="12" thickBot="1" x14ac:dyDescent="0.25">
      <c r="B164" s="768" t="s">
        <v>701</v>
      </c>
      <c r="C164" s="775" t="s">
        <v>9</v>
      </c>
      <c r="D164" s="108"/>
      <c r="E164" s="462"/>
      <c r="F164" s="1062"/>
      <c r="G164" s="87">
        <f>SUM(G165:G168)</f>
        <v>0</v>
      </c>
      <c r="H164" s="1083"/>
      <c r="I164" s="1083"/>
      <c r="J164" s="1083"/>
      <c r="K164" s="1069"/>
      <c r="L164" s="106">
        <f>SUM(L165:L168)</f>
        <v>0</v>
      </c>
    </row>
    <row r="165" spans="1:13" s="1064" customFormat="1" ht="12" thickBot="1" x14ac:dyDescent="0.25">
      <c r="B165" s="768" t="s">
        <v>89</v>
      </c>
      <c r="C165" s="842"/>
      <c r="D165" s="775" t="s">
        <v>25</v>
      </c>
      <c r="E165" s="462"/>
      <c r="F165" s="1062"/>
      <c r="G165" s="1066"/>
      <c r="H165" s="1083"/>
      <c r="I165" s="1083"/>
      <c r="J165" s="1083"/>
      <c r="K165" s="1068">
        <v>0.2</v>
      </c>
      <c r="L165" s="87">
        <f>G165*K165</f>
        <v>0</v>
      </c>
    </row>
    <row r="166" spans="1:13" s="1064" customFormat="1" ht="12" thickBot="1" x14ac:dyDescent="0.25">
      <c r="B166" s="768" t="s">
        <v>90</v>
      </c>
      <c r="C166" s="842"/>
      <c r="D166" s="775" t="s">
        <v>27</v>
      </c>
      <c r="E166" s="462"/>
      <c r="F166" s="462"/>
      <c r="G166" s="1066"/>
      <c r="H166" s="1083"/>
      <c r="I166" s="1083"/>
      <c r="J166" s="1083"/>
      <c r="K166" s="1068">
        <v>0.5</v>
      </c>
      <c r="L166" s="87">
        <f>G166*K166</f>
        <v>0</v>
      </c>
      <c r="M166" s="1083"/>
    </row>
    <row r="167" spans="1:13" s="1064" customFormat="1" ht="12" thickBot="1" x14ac:dyDescent="0.25">
      <c r="B167" s="768" t="s">
        <v>91</v>
      </c>
      <c r="C167" s="1056"/>
      <c r="D167" s="775" t="s">
        <v>35</v>
      </c>
      <c r="E167" s="462"/>
      <c r="F167" s="1062"/>
      <c r="G167" s="1066"/>
      <c r="H167" s="1083"/>
      <c r="I167" s="1083"/>
      <c r="J167" s="1083"/>
      <c r="K167" s="1068">
        <v>1</v>
      </c>
      <c r="L167" s="87">
        <f>G167*K167</f>
        <v>0</v>
      </c>
    </row>
    <row r="168" spans="1:13" s="1064" customFormat="1" ht="12" thickBot="1" x14ac:dyDescent="0.25">
      <c r="B168" s="768" t="s">
        <v>92</v>
      </c>
      <c r="C168" s="842"/>
      <c r="D168" s="775" t="s">
        <v>36</v>
      </c>
      <c r="E168" s="462"/>
      <c r="F168" s="1062"/>
      <c r="G168" s="1066"/>
      <c r="H168" s="1083"/>
      <c r="I168" s="1083"/>
      <c r="J168" s="1083"/>
      <c r="K168" s="1068">
        <v>1.5</v>
      </c>
      <c r="L168" s="87">
        <f>G168*K168</f>
        <v>0</v>
      </c>
    </row>
    <row r="169" spans="1:13" s="1064" customFormat="1" x14ac:dyDescent="0.2">
      <c r="B169" s="99"/>
      <c r="C169" s="79"/>
      <c r="D169" s="79"/>
      <c r="E169" s="462"/>
      <c r="F169" s="462"/>
      <c r="G169" s="1083"/>
      <c r="H169" s="1083"/>
      <c r="I169" s="1067"/>
      <c r="J169" s="1067"/>
      <c r="K169" s="1069"/>
      <c r="L169" s="1067"/>
    </row>
    <row r="170" spans="1:13" ht="12" thickBot="1" x14ac:dyDescent="0.25">
      <c r="A170" s="1060"/>
      <c r="B170" s="65"/>
      <c r="C170" s="108"/>
      <c r="D170" s="108"/>
      <c r="E170" s="775"/>
      <c r="F170" s="768"/>
      <c r="G170" s="117"/>
      <c r="H170" s="1017"/>
      <c r="I170" s="1017"/>
      <c r="J170" s="1017"/>
      <c r="K170" s="118" t="s">
        <v>535</v>
      </c>
      <c r="L170" s="119" t="s">
        <v>536</v>
      </c>
    </row>
    <row r="171" spans="1:13" s="1064" customFormat="1" ht="12" thickBot="1" x14ac:dyDescent="0.25">
      <c r="B171" s="1077" t="s">
        <v>702</v>
      </c>
      <c r="C171" s="1071" t="s">
        <v>59</v>
      </c>
      <c r="D171" s="1071"/>
      <c r="E171" s="462"/>
      <c r="F171" s="1062" t="s">
        <v>291</v>
      </c>
      <c r="G171" s="87">
        <f>SUM(G172:G173)</f>
        <v>0</v>
      </c>
      <c r="H171" s="87">
        <f>SUM(H172:H173)</f>
        <v>0</v>
      </c>
      <c r="I171" s="87">
        <f>SUM(I172:I173)</f>
        <v>0</v>
      </c>
      <c r="J171" s="87">
        <f>SUM(J172:J173)</f>
        <v>0</v>
      </c>
      <c r="K171" s="1069"/>
      <c r="L171" s="87">
        <f>SUM(L172:L173)</f>
        <v>0</v>
      </c>
    </row>
    <row r="172" spans="1:13" s="1064" customFormat="1" ht="12" thickBot="1" x14ac:dyDescent="0.25">
      <c r="B172" s="775" t="s">
        <v>93</v>
      </c>
      <c r="C172" s="1071"/>
      <c r="D172" s="1071" t="s">
        <v>87</v>
      </c>
      <c r="E172" s="462"/>
      <c r="F172" s="1062"/>
      <c r="G172" s="1066"/>
      <c r="H172" s="1066"/>
      <c r="I172" s="87">
        <f>IF(G172-H172&lt;0,0,G172-H172)</f>
        <v>0</v>
      </c>
      <c r="J172" s="1074"/>
      <c r="K172" s="1090">
        <f>IF($L$170=0," ",IF($L$170="STA Approach",100%,300%))</f>
        <v>1</v>
      </c>
      <c r="L172" s="95">
        <f>IF(K172=" ",0,(I172*K172)+J172)</f>
        <v>0</v>
      </c>
    </row>
    <row r="173" spans="1:13" s="1064" customFormat="1" ht="12" thickBot="1" x14ac:dyDescent="0.25">
      <c r="B173" s="775" t="s">
        <v>94</v>
      </c>
      <c r="C173" s="1071"/>
      <c r="D173" s="1071" t="s">
        <v>88</v>
      </c>
      <c r="E173" s="462"/>
      <c r="F173" s="1062"/>
      <c r="G173" s="1066"/>
      <c r="H173" s="1066"/>
      <c r="I173" s="87">
        <f>IF(G173-H173&lt;0,0,G173-H173)</f>
        <v>0</v>
      </c>
      <c r="J173" s="1074"/>
      <c r="K173" s="1090">
        <f>IF($L$170=0," ",IF($L$170="STA Approach",150%,400%))</f>
        <v>1.5</v>
      </c>
      <c r="L173" s="95">
        <f>IF(K173=" ",0,(I173*K173)+J173)</f>
        <v>0</v>
      </c>
    </row>
    <row r="174" spans="1:13" s="1064" customFormat="1" x14ac:dyDescent="0.2">
      <c r="B174" s="99"/>
      <c r="C174" s="79"/>
      <c r="D174" s="79"/>
      <c r="E174" s="462"/>
      <c r="F174" s="1062"/>
      <c r="G174" s="1067"/>
      <c r="H174" s="1067"/>
      <c r="I174" s="1067"/>
      <c r="J174" s="1067"/>
      <c r="K174" s="1069"/>
      <c r="L174" s="1067"/>
    </row>
    <row r="175" spans="1:13" s="1064" customFormat="1" x14ac:dyDescent="0.2">
      <c r="B175" s="1077" t="s">
        <v>523</v>
      </c>
      <c r="C175" s="1071" t="s">
        <v>8</v>
      </c>
      <c r="D175" s="79"/>
      <c r="E175" s="462"/>
      <c r="F175" s="1062" t="s">
        <v>290</v>
      </c>
      <c r="G175" s="1074"/>
      <c r="H175" s="1067"/>
      <c r="I175" s="1067"/>
      <c r="J175" s="1067"/>
      <c r="K175" s="1069"/>
      <c r="L175" s="1074"/>
    </row>
    <row r="176" spans="1:13" s="1064" customFormat="1" x14ac:dyDescent="0.2">
      <c r="B176" s="99"/>
      <c r="C176" s="79"/>
      <c r="D176" s="79"/>
      <c r="E176" s="462"/>
      <c r="F176" s="1062"/>
      <c r="G176" s="1067"/>
      <c r="H176" s="1067"/>
      <c r="I176" s="1067"/>
      <c r="J176" s="1067"/>
      <c r="K176" s="1069"/>
      <c r="L176" s="1067"/>
    </row>
    <row r="177" spans="1:12" s="1064" customFormat="1" ht="12" thickBot="1" x14ac:dyDescent="0.25">
      <c r="B177" s="99"/>
      <c r="C177" s="79"/>
      <c r="D177" s="79"/>
      <c r="E177" s="462"/>
      <c r="F177" s="1062"/>
      <c r="G177" s="1067"/>
      <c r="H177" s="1067"/>
      <c r="I177" s="1067"/>
      <c r="J177" s="1067"/>
      <c r="K177" s="118" t="s">
        <v>535</v>
      </c>
      <c r="L177" s="119" t="s">
        <v>536</v>
      </c>
    </row>
    <row r="178" spans="1:12" s="1064" customFormat="1" ht="12" thickBot="1" x14ac:dyDescent="0.25">
      <c r="B178" s="99" t="s">
        <v>487</v>
      </c>
      <c r="C178" s="79" t="s">
        <v>520</v>
      </c>
      <c r="D178" s="79"/>
      <c r="E178" s="462"/>
      <c r="F178" s="1062" t="s">
        <v>291</v>
      </c>
      <c r="G178" s="87">
        <f>SUM(G179:G180)+G182</f>
        <v>0</v>
      </c>
      <c r="H178" s="87">
        <f>SUM(H179:H180)+H182</f>
        <v>0</v>
      </c>
      <c r="I178" s="87">
        <f>SUM(I179:I180)+I182</f>
        <v>0</v>
      </c>
      <c r="J178" s="87">
        <f>SUM(J179:J180)+J182</f>
        <v>0</v>
      </c>
      <c r="K178" s="1069"/>
      <c r="L178" s="87">
        <f>SUM(L179:L180)+L182</f>
        <v>0</v>
      </c>
    </row>
    <row r="179" spans="1:12" s="1064" customFormat="1" ht="12" thickBot="1" x14ac:dyDescent="0.25">
      <c r="B179" s="775" t="s">
        <v>489</v>
      </c>
      <c r="C179" s="1071"/>
      <c r="D179" s="1071" t="s">
        <v>87</v>
      </c>
      <c r="E179" s="462"/>
      <c r="F179" s="1062"/>
      <c r="G179" s="1066"/>
      <c r="H179" s="1066"/>
      <c r="I179" s="87">
        <f>IF(G179-H179&lt;0,0,G179-H179)</f>
        <v>0</v>
      </c>
      <c r="J179" s="1074"/>
      <c r="K179" s="1090">
        <f>IF($L$177=0," ",IF($L$177="STA Approach",100%,300%))</f>
        <v>1</v>
      </c>
      <c r="L179" s="95">
        <f>IF(K179=" ",0,(I179*K179)+J179)</f>
        <v>0</v>
      </c>
    </row>
    <row r="180" spans="1:12" s="1064" customFormat="1" ht="12" thickBot="1" x14ac:dyDescent="0.25">
      <c r="B180" s="775" t="s">
        <v>490</v>
      </c>
      <c r="C180" s="1071"/>
      <c r="D180" s="1071" t="s">
        <v>88</v>
      </c>
      <c r="E180" s="462"/>
      <c r="F180" s="1062"/>
      <c r="G180" s="1066"/>
      <c r="H180" s="1066"/>
      <c r="I180" s="87">
        <f>IF(G180-H180&lt;0,0,G180-H180)</f>
        <v>0</v>
      </c>
      <c r="J180" s="1074"/>
      <c r="K180" s="1090">
        <f>IF($L$177=0," ",IF($L$177="STA Approach",150%,400%))</f>
        <v>1.5</v>
      </c>
      <c r="L180" s="95">
        <f>IF(K180=" ",0,(I180*K180)+J180)</f>
        <v>0</v>
      </c>
    </row>
    <row r="181" spans="1:12" s="1064" customFormat="1" x14ac:dyDescent="0.2">
      <c r="B181" s="99"/>
      <c r="C181" s="79"/>
      <c r="D181" s="79"/>
      <c r="E181" s="462"/>
      <c r="F181" s="1062"/>
      <c r="G181" s="1067"/>
      <c r="H181" s="1067"/>
      <c r="I181" s="1067"/>
      <c r="J181" s="1067"/>
      <c r="K181" s="1069"/>
      <c r="L181" s="1067"/>
    </row>
    <row r="182" spans="1:12" s="1064" customFormat="1" x14ac:dyDescent="0.2">
      <c r="B182" s="1077" t="s">
        <v>488</v>
      </c>
      <c r="C182" s="1071" t="s">
        <v>8</v>
      </c>
      <c r="D182" s="79"/>
      <c r="E182" s="462"/>
      <c r="F182" s="1062" t="s">
        <v>290</v>
      </c>
      <c r="G182" s="1074"/>
      <c r="H182" s="1067"/>
      <c r="I182" s="1067"/>
      <c r="J182" s="1067"/>
      <c r="K182" s="1069"/>
      <c r="L182" s="1074"/>
    </row>
    <row r="183" spans="1:12" s="1064" customFormat="1" ht="12" thickBot="1" x14ac:dyDescent="0.25">
      <c r="B183" s="99"/>
      <c r="C183" s="79"/>
      <c r="D183" s="79"/>
      <c r="E183" s="462"/>
      <c r="F183" s="1062"/>
      <c r="G183" s="1067"/>
      <c r="H183" s="1067"/>
      <c r="I183" s="1067"/>
      <c r="J183" s="1067"/>
      <c r="K183" s="1069"/>
      <c r="L183" s="1067"/>
    </row>
    <row r="184" spans="1:12" ht="12" thickBot="1" x14ac:dyDescent="0.25">
      <c r="A184" s="1064"/>
      <c r="B184" s="120" t="s">
        <v>703</v>
      </c>
      <c r="C184" s="121" t="s">
        <v>634</v>
      </c>
      <c r="D184" s="120"/>
      <c r="E184" s="122"/>
      <c r="F184" s="123"/>
      <c r="G184" s="124">
        <f>G186+G187+G188+G189</f>
        <v>0</v>
      </c>
      <c r="H184" s="122"/>
      <c r="I184" s="122"/>
      <c r="J184" s="122"/>
      <c r="K184" s="122"/>
      <c r="L184" s="124">
        <f>L186+L187+L188+L189</f>
        <v>0</v>
      </c>
    </row>
    <row r="185" spans="1:12" ht="12" thickBot="1" x14ac:dyDescent="0.25">
      <c r="A185" s="1060"/>
      <c r="B185" s="99"/>
      <c r="C185" s="79"/>
      <c r="D185" s="79"/>
      <c r="E185" s="775"/>
      <c r="F185" s="768"/>
      <c r="G185" s="1091"/>
      <c r="H185" s="1092"/>
      <c r="I185" s="1092"/>
      <c r="J185" s="1092"/>
      <c r="K185" s="1092"/>
      <c r="L185" s="1091"/>
    </row>
    <row r="186" spans="1:12" ht="12" thickBot="1" x14ac:dyDescent="0.25">
      <c r="A186" s="1060"/>
      <c r="B186" s="99" t="s">
        <v>704</v>
      </c>
      <c r="C186" s="79" t="s">
        <v>635</v>
      </c>
      <c r="D186" s="775"/>
      <c r="E186" s="775"/>
      <c r="F186" s="768"/>
      <c r="G186" s="125"/>
      <c r="H186" s="1083"/>
      <c r="I186" s="1083"/>
      <c r="J186" s="1083"/>
      <c r="K186" s="1090">
        <v>1</v>
      </c>
      <c r="L186" s="87">
        <f>G186*K186</f>
        <v>0</v>
      </c>
    </row>
    <row r="187" spans="1:12" ht="12" thickBot="1" x14ac:dyDescent="0.25">
      <c r="A187" s="1060"/>
      <c r="B187" s="99" t="s">
        <v>709</v>
      </c>
      <c r="C187" s="79" t="s">
        <v>636</v>
      </c>
      <c r="D187" s="775"/>
      <c r="E187" s="775"/>
      <c r="F187" s="768"/>
      <c r="G187" s="125"/>
      <c r="H187" s="1083"/>
      <c r="I187" s="1083"/>
      <c r="J187" s="1083"/>
      <c r="K187" s="1090">
        <v>2</v>
      </c>
      <c r="L187" s="87">
        <f>G187*K187</f>
        <v>0</v>
      </c>
    </row>
    <row r="188" spans="1:12" ht="12" thickBot="1" x14ac:dyDescent="0.25">
      <c r="A188" s="1060"/>
      <c r="B188" s="99" t="s">
        <v>1161</v>
      </c>
      <c r="C188" s="79" t="s">
        <v>1163</v>
      </c>
      <c r="D188" s="775"/>
      <c r="E188" s="775"/>
      <c r="F188" s="768"/>
      <c r="G188" s="125"/>
      <c r="H188" s="1083"/>
      <c r="I188" s="1083"/>
      <c r="J188" s="1083"/>
      <c r="K188" s="1090">
        <v>3</v>
      </c>
      <c r="L188" s="87">
        <f>G188*K188</f>
        <v>0</v>
      </c>
    </row>
    <row r="189" spans="1:12" ht="12" thickBot="1" x14ac:dyDescent="0.25">
      <c r="A189" s="1060"/>
      <c r="B189" s="99" t="s">
        <v>1162</v>
      </c>
      <c r="C189" s="79" t="s">
        <v>1164</v>
      </c>
      <c r="D189" s="775"/>
      <c r="E189" s="775"/>
      <c r="F189" s="768"/>
      <c r="G189" s="125"/>
      <c r="H189" s="1083"/>
      <c r="I189" s="1083"/>
      <c r="J189" s="1083"/>
      <c r="K189" s="1090">
        <v>4</v>
      </c>
      <c r="L189" s="87">
        <f>G189*K189</f>
        <v>0</v>
      </c>
    </row>
    <row r="190" spans="1:12" ht="12" thickBot="1" x14ac:dyDescent="0.25">
      <c r="A190" s="1060"/>
      <c r="B190" s="99"/>
      <c r="C190" s="79"/>
      <c r="D190" s="79"/>
      <c r="E190" s="775"/>
      <c r="F190" s="768"/>
      <c r="G190" s="1091"/>
      <c r="H190" s="1083"/>
      <c r="I190" s="1083"/>
      <c r="J190" s="1083"/>
      <c r="K190" s="1093"/>
      <c r="L190" s="1091"/>
    </row>
    <row r="191" spans="1:12" ht="12" thickBot="1" x14ac:dyDescent="0.25">
      <c r="A191" s="1064"/>
      <c r="B191" s="120" t="s">
        <v>550</v>
      </c>
      <c r="C191" s="121" t="s">
        <v>637</v>
      </c>
      <c r="D191" s="120"/>
      <c r="E191" s="122"/>
      <c r="F191" s="123"/>
      <c r="G191" s="124">
        <f>G193+G195</f>
        <v>0</v>
      </c>
      <c r="H191" s="122"/>
      <c r="I191" s="122"/>
      <c r="J191" s="122"/>
      <c r="K191" s="122"/>
      <c r="L191" s="124">
        <f>L193+L195</f>
        <v>0</v>
      </c>
    </row>
    <row r="192" spans="1:12" ht="12" thickBot="1" x14ac:dyDescent="0.25">
      <c r="A192" s="1060"/>
      <c r="B192" s="99"/>
      <c r="C192" s="79"/>
      <c r="D192" s="79"/>
      <c r="E192" s="775"/>
      <c r="F192" s="768"/>
      <c r="G192" s="1091"/>
      <c r="H192" s="1092"/>
      <c r="I192" s="1092"/>
      <c r="J192" s="1092"/>
      <c r="K192" s="1092"/>
      <c r="L192" s="1091"/>
    </row>
    <row r="193" spans="1:14" ht="12" thickBot="1" x14ac:dyDescent="0.25">
      <c r="A193" s="1060"/>
      <c r="B193" s="99" t="s">
        <v>638</v>
      </c>
      <c r="C193" s="79" t="s">
        <v>639</v>
      </c>
      <c r="D193" s="775"/>
      <c r="E193" s="775"/>
      <c r="F193" s="768"/>
      <c r="G193" s="125"/>
      <c r="H193" s="1083"/>
      <c r="I193" s="1083"/>
      <c r="J193" s="1083"/>
      <c r="K193" s="1090">
        <v>1</v>
      </c>
      <c r="L193" s="87">
        <f>G193*K193</f>
        <v>0</v>
      </c>
    </row>
    <row r="194" spans="1:14" ht="12" thickBot="1" x14ac:dyDescent="0.25">
      <c r="A194" s="1060"/>
      <c r="B194" s="109"/>
      <c r="C194" s="1071"/>
      <c r="D194" s="775"/>
      <c r="E194" s="775"/>
      <c r="F194" s="768"/>
      <c r="G194" s="1091"/>
      <c r="H194" s="1083"/>
      <c r="I194" s="1083"/>
      <c r="J194" s="1083"/>
      <c r="K194" s="1093"/>
      <c r="L194" s="1091"/>
    </row>
    <row r="195" spans="1:14" ht="12" thickBot="1" x14ac:dyDescent="0.25">
      <c r="A195" s="1060"/>
      <c r="B195" s="99" t="s">
        <v>640</v>
      </c>
      <c r="C195" s="79" t="s">
        <v>641</v>
      </c>
      <c r="D195" s="775"/>
      <c r="E195" s="775"/>
      <c r="F195" s="768"/>
      <c r="G195" s="125"/>
      <c r="H195" s="1083"/>
      <c r="I195" s="1083"/>
      <c r="J195" s="1083"/>
      <c r="K195" s="1090">
        <v>1</v>
      </c>
      <c r="L195" s="87">
        <f>G195*K195</f>
        <v>0</v>
      </c>
    </row>
    <row r="196" spans="1:14" ht="12" thickBot="1" x14ac:dyDescent="0.25">
      <c r="A196" s="1060"/>
      <c r="B196" s="99"/>
      <c r="C196" s="79"/>
      <c r="D196" s="79"/>
      <c r="E196" s="775"/>
      <c r="F196" s="768"/>
      <c r="G196" s="1091"/>
      <c r="H196" s="1091"/>
      <c r="I196" s="1091"/>
      <c r="J196" s="1091"/>
      <c r="K196" s="1093"/>
      <c r="L196" s="1091"/>
    </row>
    <row r="197" spans="1:14" s="1064" customFormat="1" ht="12" thickBot="1" x14ac:dyDescent="0.25">
      <c r="B197" s="85" t="s">
        <v>551</v>
      </c>
      <c r="C197" s="86" t="s">
        <v>642</v>
      </c>
      <c r="D197" s="86"/>
      <c r="E197" s="86"/>
      <c r="F197" s="86"/>
      <c r="G197" s="87">
        <f>G199+G205+G219</f>
        <v>0</v>
      </c>
      <c r="H197" s="87">
        <f>H199+H205+H219</f>
        <v>0</v>
      </c>
      <c r="I197" s="87">
        <f>I199+I205+I219</f>
        <v>0</v>
      </c>
      <c r="J197" s="87">
        <f>J199+J205+J219</f>
        <v>0</v>
      </c>
      <c r="K197" s="1069"/>
      <c r="L197" s="87">
        <f>L199+L205+L219</f>
        <v>0</v>
      </c>
    </row>
    <row r="198" spans="1:14" s="1064" customFormat="1" ht="12" thickBot="1" x14ac:dyDescent="0.25">
      <c r="B198" s="99"/>
      <c r="C198" s="79"/>
      <c r="D198" s="79"/>
      <c r="E198" s="462"/>
      <c r="F198" s="1062"/>
      <c r="G198" s="1067"/>
      <c r="H198" s="1067"/>
      <c r="I198" s="1067"/>
      <c r="J198" s="1067"/>
      <c r="K198" s="1069"/>
      <c r="L198" s="1067"/>
    </row>
    <row r="199" spans="1:14" s="1064" customFormat="1" ht="12" thickBot="1" x14ac:dyDescent="0.25">
      <c r="B199" s="473" t="s">
        <v>643</v>
      </c>
      <c r="C199" s="477" t="s">
        <v>252</v>
      </c>
      <c r="D199" s="477"/>
      <c r="E199" s="463"/>
      <c r="F199" s="464"/>
      <c r="G199" s="471">
        <f>SUM(G200:G203)</f>
        <v>0</v>
      </c>
      <c r="H199" s="471">
        <f>H200</f>
        <v>0</v>
      </c>
      <c r="I199" s="471">
        <f>I200</f>
        <v>0</v>
      </c>
      <c r="J199" s="471">
        <f>J200</f>
        <v>0</v>
      </c>
      <c r="K199" s="476"/>
      <c r="L199" s="471">
        <f>L200+L201+L202+L203</f>
        <v>0</v>
      </c>
    </row>
    <row r="200" spans="1:14" s="1064" customFormat="1" ht="12" thickBot="1" x14ac:dyDescent="0.25">
      <c r="B200" s="473" t="s">
        <v>862</v>
      </c>
      <c r="C200" s="469" t="s">
        <v>252</v>
      </c>
      <c r="D200" s="477"/>
      <c r="E200" s="463"/>
      <c r="F200" s="464"/>
      <c r="G200" s="475"/>
      <c r="H200" s="470"/>
      <c r="I200" s="471">
        <f>IF(G200-H200&lt;0,0,G200-H200)</f>
        <v>0</v>
      </c>
      <c r="J200" s="470"/>
      <c r="K200" s="476">
        <v>1</v>
      </c>
      <c r="L200" s="471">
        <f>(I200*K200)+J200</f>
        <v>0</v>
      </c>
    </row>
    <row r="201" spans="1:14" s="1064" customFormat="1" ht="12" thickBot="1" x14ac:dyDescent="0.25">
      <c r="B201" s="473" t="s">
        <v>863</v>
      </c>
      <c r="C201" s="463" t="s">
        <v>864</v>
      </c>
      <c r="D201" s="469"/>
      <c r="E201" s="463"/>
      <c r="F201" s="464"/>
      <c r="G201" s="475"/>
      <c r="H201" s="465"/>
      <c r="I201" s="465"/>
      <c r="J201" s="465"/>
      <c r="K201" s="476">
        <v>2.5</v>
      </c>
      <c r="L201" s="471">
        <f>IF(K201=" ",0,G201*K201)</f>
        <v>0</v>
      </c>
    </row>
    <row r="202" spans="1:14" s="1064" customFormat="1" ht="12" thickBot="1" x14ac:dyDescent="0.25">
      <c r="B202" s="473" t="s">
        <v>865</v>
      </c>
      <c r="C202" s="463" t="s">
        <v>866</v>
      </c>
      <c r="D202" s="469"/>
      <c r="E202" s="463"/>
      <c r="F202" s="464"/>
      <c r="G202" s="475"/>
      <c r="H202" s="465"/>
      <c r="I202" s="465"/>
      <c r="J202" s="465"/>
      <c r="K202" s="476">
        <v>2.5</v>
      </c>
      <c r="L202" s="471">
        <f>IF(K202=" ",0,G202*K202)</f>
        <v>0</v>
      </c>
    </row>
    <row r="203" spans="1:14" s="1064" customFormat="1" ht="12" thickBot="1" x14ac:dyDescent="0.25">
      <c r="B203" s="473" t="s">
        <v>867</v>
      </c>
      <c r="C203" s="463" t="s">
        <v>868</v>
      </c>
      <c r="D203" s="469"/>
      <c r="E203" s="463"/>
      <c r="F203" s="464"/>
      <c r="G203" s="470"/>
      <c r="H203" s="465"/>
      <c r="I203" s="465"/>
      <c r="J203" s="465"/>
      <c r="K203" s="476"/>
      <c r="L203" s="471">
        <f>G203</f>
        <v>0</v>
      </c>
    </row>
    <row r="204" spans="1:14" s="1064" customFormat="1" ht="12" thickBot="1" x14ac:dyDescent="0.25">
      <c r="A204" s="1078"/>
      <c r="B204" s="65"/>
      <c r="C204" s="565"/>
      <c r="D204" s="565"/>
      <c r="E204" s="1062"/>
      <c r="F204" s="1062"/>
      <c r="G204" s="1079"/>
      <c r="H204" s="1078"/>
      <c r="I204" s="1078"/>
      <c r="J204" s="1078"/>
    </row>
    <row r="205" spans="1:14" s="1064" customFormat="1" ht="12" thickBot="1" x14ac:dyDescent="0.25">
      <c r="A205" s="1078"/>
      <c r="B205" s="91" t="s">
        <v>644</v>
      </c>
      <c r="C205" s="92" t="s">
        <v>645</v>
      </c>
      <c r="D205" s="79"/>
      <c r="E205" s="462"/>
      <c r="F205" s="1062"/>
      <c r="G205" s="87">
        <f>G207+G213</f>
        <v>0</v>
      </c>
      <c r="H205" s="87">
        <f>H207+H213</f>
        <v>0</v>
      </c>
      <c r="I205" s="87">
        <f>I207+I213</f>
        <v>0</v>
      </c>
      <c r="J205" s="87">
        <f>J207+J213</f>
        <v>0</v>
      </c>
      <c r="K205" s="1069"/>
      <c r="L205" s="87">
        <f>L207+L213</f>
        <v>0</v>
      </c>
    </row>
    <row r="206" spans="1:14" s="1062" customFormat="1" ht="12" thickBot="1" x14ac:dyDescent="0.25">
      <c r="A206" s="565"/>
      <c r="B206" s="63"/>
      <c r="C206" s="105"/>
      <c r="D206" s="105"/>
      <c r="E206" s="126"/>
      <c r="F206" s="126"/>
      <c r="H206" s="90"/>
      <c r="I206" s="90"/>
      <c r="J206" s="90"/>
      <c r="L206" s="94"/>
      <c r="M206" s="1064"/>
      <c r="N206" s="1064"/>
    </row>
    <row r="207" spans="1:14" s="1064" customFormat="1" ht="12" thickBot="1" x14ac:dyDescent="0.25">
      <c r="A207" s="1078"/>
      <c r="B207" s="1072" t="s">
        <v>646</v>
      </c>
      <c r="C207" s="565" t="s">
        <v>1133</v>
      </c>
      <c r="D207" s="565"/>
      <c r="E207" s="1062"/>
      <c r="F207" s="1062"/>
      <c r="G207" s="87">
        <f>SUM(G208:G211)</f>
        <v>0</v>
      </c>
      <c r="H207" s="87">
        <f>SUM(H208:H211)</f>
        <v>0</v>
      </c>
      <c r="I207" s="87">
        <f>SUM(I208:I211)</f>
        <v>0</v>
      </c>
      <c r="J207" s="87">
        <f>SUM(J208:J211)</f>
        <v>0</v>
      </c>
      <c r="K207" s="1069"/>
      <c r="L207" s="87">
        <f>SUM(L208:L211)</f>
        <v>0</v>
      </c>
    </row>
    <row r="208" spans="1:14" s="1064" customFormat="1" ht="12" thickBot="1" x14ac:dyDescent="0.25">
      <c r="A208" s="1078"/>
      <c r="B208" s="1062" t="s">
        <v>647</v>
      </c>
      <c r="C208" s="1062"/>
      <c r="D208" s="462" t="s">
        <v>705</v>
      </c>
      <c r="E208" s="1062"/>
      <c r="F208" s="1062"/>
      <c r="G208" s="1066"/>
      <c r="H208" s="1066"/>
      <c r="I208" s="87">
        <f>IF(G208-H208&lt;0,0,G208-H208)</f>
        <v>0</v>
      </c>
      <c r="J208" s="1074"/>
      <c r="K208" s="1068">
        <v>0.7</v>
      </c>
      <c r="L208" s="87">
        <f>(I208*K208)+J208</f>
        <v>0</v>
      </c>
    </row>
    <row r="209" spans="1:14" s="1064" customFormat="1" ht="12" thickBot="1" x14ac:dyDescent="0.25">
      <c r="A209" s="1078"/>
      <c r="B209" s="1062" t="s">
        <v>648</v>
      </c>
      <c r="C209" s="1062"/>
      <c r="D209" s="462" t="s">
        <v>706</v>
      </c>
      <c r="E209" s="1062"/>
      <c r="F209" s="1062"/>
      <c r="G209" s="1066"/>
      <c r="H209" s="1066"/>
      <c r="I209" s="87">
        <f>IF(G209-H209&lt;0,0,G209-H209)</f>
        <v>0</v>
      </c>
      <c r="J209" s="1074"/>
      <c r="K209" s="1068">
        <v>0.9</v>
      </c>
      <c r="L209" s="87">
        <f>(I209*K209)+J209</f>
        <v>0</v>
      </c>
    </row>
    <row r="210" spans="1:14" s="1064" customFormat="1" ht="12" thickBot="1" x14ac:dyDescent="0.25">
      <c r="A210" s="1078"/>
      <c r="B210" s="1062" t="s">
        <v>649</v>
      </c>
      <c r="C210" s="1062"/>
      <c r="D210" s="462" t="s">
        <v>707</v>
      </c>
      <c r="E210" s="1062"/>
      <c r="F210" s="1062"/>
      <c r="G210" s="1066"/>
      <c r="H210" s="1066"/>
      <c r="I210" s="87">
        <f>IF(G210-H210&lt;0,0,G210-H210)</f>
        <v>0</v>
      </c>
      <c r="J210" s="1074"/>
      <c r="K210" s="1068">
        <v>1.1499999999999999</v>
      </c>
      <c r="L210" s="87">
        <f>(I210*K210)+J210</f>
        <v>0</v>
      </c>
    </row>
    <row r="211" spans="1:14" s="1064" customFormat="1" ht="12" thickBot="1" x14ac:dyDescent="0.25">
      <c r="A211" s="1078"/>
      <c r="B211" s="1062" t="s">
        <v>650</v>
      </c>
      <c r="C211" s="1062"/>
      <c r="D211" s="462" t="s">
        <v>708</v>
      </c>
      <c r="E211" s="1062"/>
      <c r="F211" s="1062"/>
      <c r="G211" s="1066"/>
      <c r="H211" s="1066"/>
      <c r="I211" s="87">
        <f>IF(G211-H211&lt;0,0,G211-H211)</f>
        <v>0</v>
      </c>
      <c r="J211" s="1074"/>
      <c r="K211" s="1068">
        <v>2.5</v>
      </c>
      <c r="L211" s="87">
        <f>(I211*K211)+J211</f>
        <v>0</v>
      </c>
    </row>
    <row r="212" spans="1:14" s="1062" customFormat="1" ht="12" thickBot="1" x14ac:dyDescent="0.25">
      <c r="A212" s="565"/>
      <c r="B212" s="63"/>
      <c r="C212" s="105"/>
      <c r="D212" s="105"/>
      <c r="E212" s="126"/>
      <c r="F212" s="126"/>
      <c r="H212" s="90"/>
      <c r="I212" s="90"/>
      <c r="J212" s="90"/>
      <c r="L212" s="94"/>
      <c r="M212" s="1064"/>
      <c r="N212" s="1064"/>
    </row>
    <row r="213" spans="1:14" s="1064" customFormat="1" ht="12" thickBot="1" x14ac:dyDescent="0.25">
      <c r="A213" s="1078"/>
      <c r="B213" s="1072" t="s">
        <v>651</v>
      </c>
      <c r="C213" s="565" t="s">
        <v>1165</v>
      </c>
      <c r="D213" s="565"/>
      <c r="E213" s="1062"/>
      <c r="F213" s="1062"/>
      <c r="G213" s="87">
        <f>SUM(G214:G217)</f>
        <v>0</v>
      </c>
      <c r="H213" s="87">
        <f>SUM(H214:H217)</f>
        <v>0</v>
      </c>
      <c r="I213" s="87">
        <f>SUM(I214:I217)</f>
        <v>0</v>
      </c>
      <c r="J213" s="87">
        <f>SUM(J214:J217)</f>
        <v>0</v>
      </c>
      <c r="K213" s="1069"/>
      <c r="L213" s="87">
        <f>SUM(L214:L217)</f>
        <v>0</v>
      </c>
    </row>
    <row r="214" spans="1:14" s="1064" customFormat="1" ht="12" thickBot="1" x14ac:dyDescent="0.25">
      <c r="A214" s="1078"/>
      <c r="B214" s="1062" t="s">
        <v>652</v>
      </c>
      <c r="C214" s="1062"/>
      <c r="D214" s="462" t="s">
        <v>705</v>
      </c>
      <c r="E214" s="1062"/>
      <c r="F214" s="1062"/>
      <c r="G214" s="1066"/>
      <c r="H214" s="1066"/>
      <c r="I214" s="87">
        <f>IF(G214-H214&lt;0,0,G214-H214)</f>
        <v>0</v>
      </c>
      <c r="J214" s="1074"/>
      <c r="K214" s="1068">
        <v>0.9</v>
      </c>
      <c r="L214" s="87">
        <f>(I214*K214)+J214</f>
        <v>0</v>
      </c>
    </row>
    <row r="215" spans="1:14" s="1064" customFormat="1" ht="12" thickBot="1" x14ac:dyDescent="0.25">
      <c r="A215" s="1078"/>
      <c r="B215" s="1062" t="s">
        <v>653</v>
      </c>
      <c r="C215" s="1062"/>
      <c r="D215" s="462" t="s">
        <v>706</v>
      </c>
      <c r="E215" s="1062"/>
      <c r="F215" s="1062"/>
      <c r="G215" s="1066"/>
      <c r="H215" s="1066"/>
      <c r="I215" s="87">
        <f>IF(G215-H215&lt;0,0,G215-H215)</f>
        <v>0</v>
      </c>
      <c r="J215" s="1074"/>
      <c r="K215" s="1068">
        <v>1.1000000000000001</v>
      </c>
      <c r="L215" s="87">
        <f>(I215*K215)+J215</f>
        <v>0</v>
      </c>
    </row>
    <row r="216" spans="1:14" s="1064" customFormat="1" ht="12" thickBot="1" x14ac:dyDescent="0.25">
      <c r="A216" s="1078"/>
      <c r="B216" s="1062" t="s">
        <v>654</v>
      </c>
      <c r="C216" s="1062"/>
      <c r="D216" s="462" t="s">
        <v>707</v>
      </c>
      <c r="E216" s="1062"/>
      <c r="F216" s="1062"/>
      <c r="G216" s="1066"/>
      <c r="H216" s="1066"/>
      <c r="I216" s="87">
        <f>IF(G216-H216&lt;0,0,G216-H216)</f>
        <v>0</v>
      </c>
      <c r="J216" s="1074"/>
      <c r="K216" s="1068">
        <v>1.35</v>
      </c>
      <c r="L216" s="87">
        <f>(I216*K216)+J216</f>
        <v>0</v>
      </c>
    </row>
    <row r="217" spans="1:14" s="1064" customFormat="1" ht="12" thickBot="1" x14ac:dyDescent="0.25">
      <c r="A217" s="1078"/>
      <c r="B217" s="1062" t="s">
        <v>655</v>
      </c>
      <c r="C217" s="1062"/>
      <c r="D217" s="462" t="s">
        <v>708</v>
      </c>
      <c r="E217" s="1062"/>
      <c r="F217" s="1062"/>
      <c r="G217" s="1066"/>
      <c r="H217" s="1066"/>
      <c r="I217" s="87">
        <f>IF(G217-H217&lt;0,0,G217-H217)</f>
        <v>0</v>
      </c>
      <c r="J217" s="1074"/>
      <c r="K217" s="1068">
        <v>2.7</v>
      </c>
      <c r="L217" s="87">
        <f>(I217*K217)+J217</f>
        <v>0</v>
      </c>
    </row>
    <row r="218" spans="1:14" s="1062" customFormat="1" ht="12" thickBot="1" x14ac:dyDescent="0.25">
      <c r="A218" s="565"/>
      <c r="B218" s="63"/>
      <c r="C218" s="105"/>
      <c r="D218" s="105"/>
      <c r="E218" s="126"/>
      <c r="F218" s="126"/>
      <c r="H218" s="90"/>
      <c r="I218" s="90"/>
      <c r="J218" s="90"/>
      <c r="L218" s="94"/>
      <c r="M218" s="1064"/>
      <c r="N218" s="1064"/>
    </row>
    <row r="219" spans="1:14" s="1062" customFormat="1" ht="12" thickBot="1" x14ac:dyDescent="0.25">
      <c r="A219" s="565"/>
      <c r="B219" s="473" t="s">
        <v>875</v>
      </c>
      <c r="C219" s="477" t="s">
        <v>1142</v>
      </c>
      <c r="D219" s="477"/>
      <c r="E219" s="463"/>
      <c r="F219" s="464"/>
      <c r="G219" s="471">
        <f>G221+G228+G234+G241</f>
        <v>0</v>
      </c>
      <c r="H219" s="471">
        <f>H221+H228+H234+H241</f>
        <v>0</v>
      </c>
      <c r="I219" s="471">
        <f>I221+I228+I234+I241</f>
        <v>0</v>
      </c>
      <c r="J219" s="471">
        <f>J221+J228+J234+J241</f>
        <v>0</v>
      </c>
      <c r="K219" s="467"/>
      <c r="L219" s="471">
        <f>L221+L228+L234+L241</f>
        <v>0</v>
      </c>
      <c r="M219" s="1064"/>
      <c r="N219" s="1064"/>
    </row>
    <row r="220" spans="1:14" s="1062" customFormat="1" ht="12" thickBot="1" x14ac:dyDescent="0.25">
      <c r="A220" s="565"/>
      <c r="B220" s="468"/>
      <c r="C220" s="469"/>
      <c r="D220" s="469"/>
      <c r="E220" s="463"/>
      <c r="F220" s="464"/>
      <c r="G220" s="466"/>
      <c r="H220" s="466"/>
      <c r="I220" s="466"/>
      <c r="J220" s="466"/>
      <c r="K220" s="467"/>
      <c r="L220" s="466"/>
      <c r="M220" s="1064"/>
      <c r="N220" s="1064"/>
    </row>
    <row r="221" spans="1:14" s="1062" customFormat="1" ht="12" thickBot="1" x14ac:dyDescent="0.25">
      <c r="A221" s="565"/>
      <c r="B221" s="468" t="s">
        <v>876</v>
      </c>
      <c r="C221" s="469" t="s">
        <v>1143</v>
      </c>
      <c r="D221" s="469"/>
      <c r="E221" s="463"/>
      <c r="F221" s="464"/>
      <c r="G221" s="471">
        <f>SUM(G222:G226)</f>
        <v>0</v>
      </c>
      <c r="H221" s="471">
        <f>SUM(H222:H226)</f>
        <v>0</v>
      </c>
      <c r="I221" s="471">
        <f>SUM(I222:I226)</f>
        <v>0</v>
      </c>
      <c r="J221" s="471">
        <f>SUM(J222:J226)</f>
        <v>0</v>
      </c>
      <c r="K221" s="467"/>
      <c r="L221" s="471">
        <f>SUM(L222:L226)</f>
        <v>0</v>
      </c>
      <c r="M221" s="1064"/>
      <c r="N221" s="1064"/>
    </row>
    <row r="222" spans="1:14" s="1062" customFormat="1" ht="12" thickBot="1" x14ac:dyDescent="0.25">
      <c r="A222" s="565"/>
      <c r="B222" s="478" t="s">
        <v>877</v>
      </c>
      <c r="C222" s="477"/>
      <c r="D222" s="463" t="s">
        <v>25</v>
      </c>
      <c r="E222" s="463"/>
      <c r="F222" s="464"/>
      <c r="G222" s="470"/>
      <c r="H222" s="470"/>
      <c r="I222" s="471">
        <f>IF(G222-H222&lt;0,0,G222-H222)</f>
        <v>0</v>
      </c>
      <c r="J222" s="470"/>
      <c r="K222" s="476">
        <v>0.2</v>
      </c>
      <c r="L222" s="471">
        <f>(I222*K222)+J222</f>
        <v>0</v>
      </c>
      <c r="M222" s="1064"/>
      <c r="N222" s="1064"/>
    </row>
    <row r="223" spans="1:14" s="1062" customFormat="1" ht="12" thickBot="1" x14ac:dyDescent="0.25">
      <c r="A223" s="565"/>
      <c r="B223" s="478" t="s">
        <v>878</v>
      </c>
      <c r="C223" s="477"/>
      <c r="D223" s="463" t="s">
        <v>27</v>
      </c>
      <c r="E223" s="463"/>
      <c r="F223" s="464"/>
      <c r="G223" s="470"/>
      <c r="H223" s="470"/>
      <c r="I223" s="471">
        <f>IF(G223-H223&lt;0,0,G223-H223)</f>
        <v>0</v>
      </c>
      <c r="J223" s="470"/>
      <c r="K223" s="476">
        <v>0.5</v>
      </c>
      <c r="L223" s="471">
        <f>(I223*K223)+J223</f>
        <v>0</v>
      </c>
      <c r="M223" s="1064"/>
      <c r="N223" s="1064"/>
    </row>
    <row r="224" spans="1:14" s="1062" customFormat="1" ht="12" thickBot="1" x14ac:dyDescent="0.25">
      <c r="A224" s="565"/>
      <c r="B224" s="478" t="s">
        <v>879</v>
      </c>
      <c r="C224" s="477"/>
      <c r="D224" s="463" t="s">
        <v>29</v>
      </c>
      <c r="E224" s="463"/>
      <c r="F224" s="464"/>
      <c r="G224" s="470"/>
      <c r="H224" s="470"/>
      <c r="I224" s="471">
        <f>IF(G224-H224&lt;0,0,G224-H224)</f>
        <v>0</v>
      </c>
      <c r="J224" s="470"/>
      <c r="K224" s="476">
        <v>1</v>
      </c>
      <c r="L224" s="471">
        <f>(I224*K224)+J224</f>
        <v>0</v>
      </c>
      <c r="M224" s="1064"/>
      <c r="N224" s="1064"/>
    </row>
    <row r="225" spans="1:14" s="1062" customFormat="1" ht="12" thickBot="1" x14ac:dyDescent="0.25">
      <c r="A225" s="565"/>
      <c r="B225" s="478" t="s">
        <v>880</v>
      </c>
      <c r="C225" s="477"/>
      <c r="D225" s="463" t="s">
        <v>869</v>
      </c>
      <c r="E225" s="463"/>
      <c r="F225" s="464"/>
      <c r="G225" s="470"/>
      <c r="H225" s="470"/>
      <c r="I225" s="471">
        <f>IF(G225-H225&lt;0,0,G225-H225)</f>
        <v>0</v>
      </c>
      <c r="J225" s="470"/>
      <c r="K225" s="476">
        <v>3.5</v>
      </c>
      <c r="L225" s="471">
        <f>(I225*K225)+J225</f>
        <v>0</v>
      </c>
      <c r="M225" s="1064"/>
      <c r="N225" s="1064"/>
    </row>
    <row r="226" spans="1:14" s="1062" customFormat="1" ht="12" thickBot="1" x14ac:dyDescent="0.25">
      <c r="A226" s="565"/>
      <c r="B226" s="478" t="s">
        <v>881</v>
      </c>
      <c r="C226" s="477"/>
      <c r="D226" s="463" t="s">
        <v>870</v>
      </c>
      <c r="E226" s="463"/>
      <c r="F226" s="464"/>
      <c r="G226" s="470"/>
      <c r="H226" s="470"/>
      <c r="I226" s="471">
        <f>IF(G226-H226&lt;0,0,G226-H226)</f>
        <v>0</v>
      </c>
      <c r="J226" s="470"/>
      <c r="K226" s="476">
        <v>12.5</v>
      </c>
      <c r="L226" s="471">
        <f>(I226*K226)+J226</f>
        <v>0</v>
      </c>
      <c r="M226" s="1064"/>
      <c r="N226" s="1064"/>
    </row>
    <row r="227" spans="1:14" s="1062" customFormat="1" ht="12" thickBot="1" x14ac:dyDescent="0.25">
      <c r="A227" s="565"/>
      <c r="B227" s="468"/>
      <c r="C227" s="477"/>
      <c r="D227" s="477"/>
      <c r="E227" s="463"/>
      <c r="F227" s="464"/>
      <c r="G227" s="466"/>
      <c r="H227" s="466"/>
      <c r="I227" s="466"/>
      <c r="J227" s="466"/>
      <c r="K227" s="467"/>
      <c r="L227" s="466"/>
      <c r="M227" s="1064"/>
      <c r="N227" s="1064"/>
    </row>
    <row r="228" spans="1:14" s="1062" customFormat="1" ht="12" thickBot="1" x14ac:dyDescent="0.25">
      <c r="A228" s="565"/>
      <c r="B228" s="468" t="s">
        <v>882</v>
      </c>
      <c r="C228" s="469" t="s">
        <v>1144</v>
      </c>
      <c r="D228" s="477"/>
      <c r="E228" s="463"/>
      <c r="F228" s="464"/>
      <c r="G228" s="471">
        <f>SUM(G229:G232)</f>
        <v>0</v>
      </c>
      <c r="H228" s="471">
        <f>SUM(H229:H232)</f>
        <v>0</v>
      </c>
      <c r="I228" s="471">
        <f>SUM(I229:I232)</f>
        <v>0</v>
      </c>
      <c r="J228" s="471">
        <f>SUM(J229:J232)</f>
        <v>0</v>
      </c>
      <c r="K228" s="467"/>
      <c r="L228" s="471">
        <f>SUM(L229:L232)</f>
        <v>0</v>
      </c>
      <c r="M228" s="1064"/>
      <c r="N228" s="1064"/>
    </row>
    <row r="229" spans="1:14" s="1062" customFormat="1" ht="12" thickBot="1" x14ac:dyDescent="0.25">
      <c r="A229" s="565"/>
      <c r="B229" s="478" t="s">
        <v>883</v>
      </c>
      <c r="C229" s="477"/>
      <c r="D229" s="463" t="s">
        <v>871</v>
      </c>
      <c r="E229" s="463"/>
      <c r="F229" s="464"/>
      <c r="G229" s="470"/>
      <c r="H229" s="470"/>
      <c r="I229" s="471">
        <f>IF(G229-H229&lt;0,0,G229-H229)</f>
        <v>0</v>
      </c>
      <c r="J229" s="470"/>
      <c r="K229" s="476">
        <v>0.2</v>
      </c>
      <c r="L229" s="471">
        <f>(I229*K229)+J229</f>
        <v>0</v>
      </c>
      <c r="M229" s="1064"/>
      <c r="N229" s="1064"/>
    </row>
    <row r="230" spans="1:14" s="1062" customFormat="1" ht="12" thickBot="1" x14ac:dyDescent="0.25">
      <c r="A230" s="565"/>
      <c r="B230" s="478" t="s">
        <v>884</v>
      </c>
      <c r="C230" s="477"/>
      <c r="D230" s="463" t="s">
        <v>872</v>
      </c>
      <c r="E230" s="463"/>
      <c r="F230" s="464"/>
      <c r="G230" s="470"/>
      <c r="H230" s="470"/>
      <c r="I230" s="471">
        <f>IF(G230-H230&lt;0,0,G230-H230)</f>
        <v>0</v>
      </c>
      <c r="J230" s="470"/>
      <c r="K230" s="476">
        <v>0.5</v>
      </c>
      <c r="L230" s="471">
        <f>(I230*K230)+J230</f>
        <v>0</v>
      </c>
      <c r="M230" s="1064"/>
      <c r="N230" s="1064"/>
    </row>
    <row r="231" spans="1:14" s="1062" customFormat="1" ht="12" thickBot="1" x14ac:dyDescent="0.25">
      <c r="A231" s="565"/>
      <c r="B231" s="478" t="s">
        <v>885</v>
      </c>
      <c r="C231" s="477"/>
      <c r="D231" s="463" t="s">
        <v>873</v>
      </c>
      <c r="E231" s="463"/>
      <c r="F231" s="464"/>
      <c r="G231" s="470"/>
      <c r="H231" s="470"/>
      <c r="I231" s="471">
        <f>IF(G231-H231&lt;0,0,G231-H231)</f>
        <v>0</v>
      </c>
      <c r="J231" s="470"/>
      <c r="K231" s="476">
        <v>1</v>
      </c>
      <c r="L231" s="471">
        <f>(I231*K231)+J231</f>
        <v>0</v>
      </c>
      <c r="M231" s="1064"/>
      <c r="N231" s="1064"/>
    </row>
    <row r="232" spans="1:14" s="1062" customFormat="1" ht="12" thickBot="1" x14ac:dyDescent="0.25">
      <c r="A232" s="565"/>
      <c r="B232" s="478" t="s">
        <v>886</v>
      </c>
      <c r="C232" s="477"/>
      <c r="D232" s="464" t="s">
        <v>874</v>
      </c>
      <c r="E232" s="463"/>
      <c r="F232" s="464"/>
      <c r="G232" s="470"/>
      <c r="H232" s="470"/>
      <c r="I232" s="471">
        <f>IF(G232-H232&lt;0,0,G232-H232)</f>
        <v>0</v>
      </c>
      <c r="J232" s="470"/>
      <c r="K232" s="476">
        <v>12.5</v>
      </c>
      <c r="L232" s="471">
        <f>(I232*K232)+J232</f>
        <v>0</v>
      </c>
      <c r="M232" s="1064"/>
      <c r="N232" s="1064"/>
    </row>
    <row r="233" spans="1:14" s="1062" customFormat="1" ht="12" thickBot="1" x14ac:dyDescent="0.25">
      <c r="A233" s="565"/>
      <c r="B233" s="463"/>
      <c r="C233" s="477"/>
      <c r="D233" s="464"/>
      <c r="E233" s="463"/>
      <c r="F233" s="464"/>
      <c r="G233" s="479"/>
      <c r="H233" s="466"/>
      <c r="I233" s="466"/>
      <c r="J233" s="466"/>
      <c r="K233" s="480"/>
      <c r="L233" s="466"/>
      <c r="M233" s="1064"/>
      <c r="N233" s="1064"/>
    </row>
    <row r="234" spans="1:14" s="1062" customFormat="1" ht="12" thickBot="1" x14ac:dyDescent="0.25">
      <c r="A234" s="565"/>
      <c r="B234" s="468" t="s">
        <v>887</v>
      </c>
      <c r="C234" s="469" t="s">
        <v>1145</v>
      </c>
      <c r="D234" s="464"/>
      <c r="E234" s="463"/>
      <c r="F234" s="464"/>
      <c r="G234" s="471">
        <f>SUM(G235:G239)</f>
        <v>0</v>
      </c>
      <c r="H234" s="471">
        <f>SUM(H235:H239)</f>
        <v>0</v>
      </c>
      <c r="I234" s="471">
        <f>SUM(I235:I239)</f>
        <v>0</v>
      </c>
      <c r="J234" s="471">
        <f>SUM(J235:J239)</f>
        <v>0</v>
      </c>
      <c r="K234" s="467"/>
      <c r="L234" s="471">
        <f>SUM(L235:L239)</f>
        <v>0</v>
      </c>
      <c r="M234" s="1064"/>
      <c r="N234" s="1064"/>
    </row>
    <row r="235" spans="1:14" s="1062" customFormat="1" ht="12" thickBot="1" x14ac:dyDescent="0.25">
      <c r="A235" s="565"/>
      <c r="B235" s="478" t="s">
        <v>888</v>
      </c>
      <c r="C235" s="469"/>
      <c r="D235" s="463" t="s">
        <v>25</v>
      </c>
      <c r="E235" s="463"/>
      <c r="F235" s="464"/>
      <c r="G235" s="470"/>
      <c r="H235" s="470"/>
      <c r="I235" s="471">
        <f>IF(G235-H235&lt;0,0,G235-H235)</f>
        <v>0</v>
      </c>
      <c r="J235" s="470"/>
      <c r="K235" s="476">
        <v>0.4</v>
      </c>
      <c r="L235" s="471">
        <f>(I235*K235)+J235</f>
        <v>0</v>
      </c>
      <c r="M235" s="1064"/>
      <c r="N235" s="1064"/>
    </row>
    <row r="236" spans="1:14" s="1062" customFormat="1" ht="12" thickBot="1" x14ac:dyDescent="0.25">
      <c r="A236" s="565"/>
      <c r="B236" s="478" t="s">
        <v>889</v>
      </c>
      <c r="C236" s="469"/>
      <c r="D236" s="463" t="s">
        <v>27</v>
      </c>
      <c r="E236" s="463"/>
      <c r="F236" s="464"/>
      <c r="G236" s="470"/>
      <c r="H236" s="470"/>
      <c r="I236" s="471">
        <f>IF(G236-H236&lt;0,0,G236-H236)</f>
        <v>0</v>
      </c>
      <c r="J236" s="470"/>
      <c r="K236" s="476">
        <v>1</v>
      </c>
      <c r="L236" s="471">
        <f>(I236*K236)+J236</f>
        <v>0</v>
      </c>
      <c r="M236" s="1064"/>
      <c r="N236" s="1064"/>
    </row>
    <row r="237" spans="1:14" s="1062" customFormat="1" ht="12" thickBot="1" x14ac:dyDescent="0.25">
      <c r="A237" s="565"/>
      <c r="B237" s="478" t="s">
        <v>890</v>
      </c>
      <c r="C237" s="469"/>
      <c r="D237" s="463" t="s">
        <v>29</v>
      </c>
      <c r="E237" s="463"/>
      <c r="F237" s="464"/>
      <c r="G237" s="470"/>
      <c r="H237" s="470"/>
      <c r="I237" s="471">
        <f>IF(G237-H237&lt;0,0,G237-H237)</f>
        <v>0</v>
      </c>
      <c r="J237" s="470"/>
      <c r="K237" s="476">
        <v>2.25</v>
      </c>
      <c r="L237" s="471">
        <f>(I237*K237)+J237</f>
        <v>0</v>
      </c>
      <c r="M237" s="1064"/>
      <c r="N237" s="1064"/>
    </row>
    <row r="238" spans="1:14" s="1062" customFormat="1" ht="12" thickBot="1" x14ac:dyDescent="0.25">
      <c r="A238" s="565"/>
      <c r="B238" s="478" t="s">
        <v>891</v>
      </c>
      <c r="C238" s="469"/>
      <c r="D238" s="463" t="s">
        <v>869</v>
      </c>
      <c r="E238" s="463"/>
      <c r="F238" s="464"/>
      <c r="G238" s="470"/>
      <c r="H238" s="470"/>
      <c r="I238" s="471">
        <f>IF(G238-H238&lt;0,0,G238-H238)</f>
        <v>0</v>
      </c>
      <c r="J238" s="470"/>
      <c r="K238" s="476">
        <v>6.5</v>
      </c>
      <c r="L238" s="471">
        <f>(I238*K238)+J238</f>
        <v>0</v>
      </c>
      <c r="M238" s="1064"/>
      <c r="N238" s="1064"/>
    </row>
    <row r="239" spans="1:14" s="1062" customFormat="1" ht="12" thickBot="1" x14ac:dyDescent="0.25">
      <c r="A239" s="565"/>
      <c r="B239" s="478" t="s">
        <v>892</v>
      </c>
      <c r="C239" s="469"/>
      <c r="D239" s="463" t="s">
        <v>870</v>
      </c>
      <c r="E239" s="463"/>
      <c r="F239" s="464"/>
      <c r="G239" s="470"/>
      <c r="H239" s="470"/>
      <c r="I239" s="471">
        <f>IF(G239-H239&lt;0,0,G239-H239)</f>
        <v>0</v>
      </c>
      <c r="J239" s="470"/>
      <c r="K239" s="476">
        <v>12.5</v>
      </c>
      <c r="L239" s="471">
        <f>(I239*K239)+J239</f>
        <v>0</v>
      </c>
      <c r="M239" s="1064"/>
      <c r="N239" s="1064"/>
    </row>
    <row r="240" spans="1:14" s="1062" customFormat="1" ht="12" thickBot="1" x14ac:dyDescent="0.25">
      <c r="A240" s="565"/>
      <c r="B240" s="463"/>
      <c r="C240" s="469"/>
      <c r="D240" s="464"/>
      <c r="E240" s="463"/>
      <c r="F240" s="464"/>
      <c r="G240" s="479"/>
      <c r="H240" s="466"/>
      <c r="I240" s="466"/>
      <c r="J240" s="466"/>
      <c r="K240" s="480"/>
      <c r="L240" s="466"/>
      <c r="M240" s="1064"/>
      <c r="N240" s="1064"/>
    </row>
    <row r="241" spans="1:14" s="1062" customFormat="1" ht="12" thickBot="1" x14ac:dyDescent="0.25">
      <c r="A241" s="565"/>
      <c r="B241" s="468" t="s">
        <v>893</v>
      </c>
      <c r="C241" s="469" t="s">
        <v>1146</v>
      </c>
      <c r="D241" s="464"/>
      <c r="E241" s="463"/>
      <c r="F241" s="464"/>
      <c r="G241" s="471">
        <f>SUM(G242:G245)</f>
        <v>0</v>
      </c>
      <c r="H241" s="471">
        <f>SUM(H242:H245)</f>
        <v>0</v>
      </c>
      <c r="I241" s="471">
        <f>SUM(I242:I245)</f>
        <v>0</v>
      </c>
      <c r="J241" s="471">
        <f>SUM(J242:J245)</f>
        <v>0</v>
      </c>
      <c r="K241" s="467"/>
      <c r="L241" s="471">
        <f>SUM(L242:L245)</f>
        <v>0</v>
      </c>
      <c r="M241" s="1064"/>
      <c r="N241" s="1064"/>
    </row>
    <row r="242" spans="1:14" s="1062" customFormat="1" ht="12" thickBot="1" x14ac:dyDescent="0.25">
      <c r="A242" s="565"/>
      <c r="B242" s="478" t="s">
        <v>894</v>
      </c>
      <c r="C242" s="469"/>
      <c r="D242" s="463" t="s">
        <v>871</v>
      </c>
      <c r="E242" s="463"/>
      <c r="F242" s="464"/>
      <c r="G242" s="470"/>
      <c r="H242" s="470"/>
      <c r="I242" s="471">
        <f>IF(G242-H242&lt;0,0,G242-H242)</f>
        <v>0</v>
      </c>
      <c r="J242" s="470"/>
      <c r="K242" s="476">
        <v>0.4</v>
      </c>
      <c r="L242" s="471">
        <f>(I242*K242)+J242</f>
        <v>0</v>
      </c>
      <c r="M242" s="1064"/>
      <c r="N242" s="1064"/>
    </row>
    <row r="243" spans="1:14" s="1062" customFormat="1" ht="12" thickBot="1" x14ac:dyDescent="0.25">
      <c r="A243" s="565"/>
      <c r="B243" s="478" t="s">
        <v>895</v>
      </c>
      <c r="C243" s="469"/>
      <c r="D243" s="463" t="s">
        <v>872</v>
      </c>
      <c r="E243" s="463"/>
      <c r="F243" s="464"/>
      <c r="G243" s="470"/>
      <c r="H243" s="470"/>
      <c r="I243" s="471">
        <f>IF(G243-H243&lt;0,0,G243-H243)</f>
        <v>0</v>
      </c>
      <c r="J243" s="470"/>
      <c r="K243" s="476">
        <v>1</v>
      </c>
      <c r="L243" s="471">
        <f>(I243*K243)+J243</f>
        <v>0</v>
      </c>
      <c r="M243" s="1064"/>
      <c r="N243" s="1064"/>
    </row>
    <row r="244" spans="1:14" s="1062" customFormat="1" ht="12" thickBot="1" x14ac:dyDescent="0.25">
      <c r="A244" s="565"/>
      <c r="B244" s="478" t="s">
        <v>896</v>
      </c>
      <c r="C244" s="469"/>
      <c r="D244" s="463" t="s">
        <v>873</v>
      </c>
      <c r="E244" s="463"/>
      <c r="F244" s="464"/>
      <c r="G244" s="470"/>
      <c r="H244" s="470"/>
      <c r="I244" s="471">
        <f>IF(G244-H244&lt;0,0,G244-H244)</f>
        <v>0</v>
      </c>
      <c r="J244" s="470"/>
      <c r="K244" s="476">
        <v>2.25</v>
      </c>
      <c r="L244" s="471">
        <f>(I244*K244)+J244</f>
        <v>0</v>
      </c>
      <c r="M244" s="1064"/>
      <c r="N244" s="1064"/>
    </row>
    <row r="245" spans="1:14" s="1062" customFormat="1" ht="12" thickBot="1" x14ac:dyDescent="0.25">
      <c r="A245" s="565"/>
      <c r="B245" s="478" t="s">
        <v>897</v>
      </c>
      <c r="C245" s="469"/>
      <c r="D245" s="464" t="s">
        <v>874</v>
      </c>
      <c r="E245" s="463"/>
      <c r="F245" s="464"/>
      <c r="G245" s="470"/>
      <c r="H245" s="470"/>
      <c r="I245" s="471">
        <f>IF(G245-H245&lt;0,0,G245-H245)</f>
        <v>0</v>
      </c>
      <c r="J245" s="470"/>
      <c r="K245" s="476">
        <v>12.5</v>
      </c>
      <c r="L245" s="471">
        <f>(I245*K245)+J245</f>
        <v>0</v>
      </c>
      <c r="M245" s="1064"/>
      <c r="N245" s="1064"/>
    </row>
    <row r="246" spans="1:14" s="1062" customFormat="1" x14ac:dyDescent="0.2">
      <c r="A246" s="565"/>
      <c r="B246" s="63"/>
      <c r="C246" s="105"/>
      <c r="D246" s="105"/>
      <c r="E246" s="126"/>
      <c r="F246" s="126"/>
      <c r="H246" s="90"/>
      <c r="I246" s="90"/>
      <c r="J246" s="90"/>
      <c r="L246" s="94"/>
      <c r="M246" s="1064"/>
      <c r="N246" s="1064"/>
    </row>
    <row r="247" spans="1:14" s="1064" customFormat="1" ht="18.75" customHeight="1" thickBot="1" x14ac:dyDescent="0.25">
      <c r="B247" s="127" t="s">
        <v>656</v>
      </c>
      <c r="C247" s="128"/>
      <c r="D247" s="127"/>
      <c r="E247" s="127"/>
      <c r="F247" s="129"/>
      <c r="G247" s="130">
        <f>SUM(G152,G144,G136,G134,G123,G110,G84,G70,G44,G28,G9,G197,G184,G191)</f>
        <v>0</v>
      </c>
      <c r="H247" s="130">
        <f>SUM(H152,H144,H136,H134,H123,H110,H84,H70,H44,H28,H9,H197,H184,H191)</f>
        <v>0</v>
      </c>
      <c r="I247" s="130">
        <f>SUM(I152,I144,I136,I134,I123,I110,I84,I70,I44,I28,I9,I197,I184,I191)</f>
        <v>0</v>
      </c>
      <c r="J247" s="130">
        <f>SUM(J152,J144,J136,J134,J123,J110,J84,J70,J44,J28,J9,J197,J184,J191)</f>
        <v>0</v>
      </c>
      <c r="K247" s="131"/>
      <c r="L247" s="130">
        <f>SUM(L152,L144,L136,L134,L123,L110,L84,L70,L44,L28,L9,L197,L184,L191)</f>
        <v>0</v>
      </c>
    </row>
    <row r="248" spans="1:14" ht="12" thickTop="1" x14ac:dyDescent="0.2">
      <c r="A248" s="1060"/>
      <c r="B248" s="1060"/>
      <c r="D248" s="1060"/>
      <c r="E248" s="132"/>
      <c r="F248" s="1094"/>
      <c r="K248" s="133"/>
      <c r="L248" s="1095"/>
    </row>
    <row r="249" spans="1:14" ht="12" thickBot="1" x14ac:dyDescent="0.25">
      <c r="A249" s="1060"/>
      <c r="B249" s="54" t="s">
        <v>243</v>
      </c>
      <c r="C249" s="1048"/>
      <c r="D249" s="40"/>
      <c r="F249" s="1092"/>
      <c r="G249" s="1095"/>
      <c r="H249" s="1095"/>
      <c r="I249" s="1095"/>
      <c r="J249" s="1095"/>
      <c r="L249" s="1096"/>
    </row>
    <row r="250" spans="1:14" ht="12" thickBot="1" x14ac:dyDescent="0.25">
      <c r="A250" s="40"/>
      <c r="B250" s="55"/>
      <c r="C250" s="1048"/>
      <c r="D250" s="1097" t="s">
        <v>315</v>
      </c>
      <c r="E250" s="1098"/>
      <c r="G250" s="1060"/>
      <c r="H250" s="1060"/>
      <c r="I250" s="1060"/>
      <c r="J250" s="1060"/>
      <c r="K250" s="1060"/>
      <c r="L250" s="1060"/>
    </row>
    <row r="251" spans="1:14" ht="12" thickBot="1" x14ac:dyDescent="0.25">
      <c r="A251" s="40"/>
      <c r="B251" s="73"/>
      <c r="C251" s="1048"/>
      <c r="D251" s="1097" t="s">
        <v>316</v>
      </c>
      <c r="E251" s="1097"/>
      <c r="F251" s="1098"/>
      <c r="G251" s="1060"/>
      <c r="H251" s="1060"/>
      <c r="I251" s="1060"/>
      <c r="J251" s="1060"/>
      <c r="K251" s="1060"/>
      <c r="L251" s="1060"/>
    </row>
    <row r="252" spans="1:14" s="1101" customFormat="1" x14ac:dyDescent="0.2">
      <c r="A252" s="1099"/>
      <c r="B252" s="1100" t="s">
        <v>338</v>
      </c>
      <c r="C252" s="1092"/>
      <c r="D252" s="1101" t="s">
        <v>96</v>
      </c>
      <c r="G252" s="775"/>
      <c r="H252" s="775"/>
      <c r="I252" s="775"/>
      <c r="J252" s="775"/>
      <c r="K252" s="775"/>
      <c r="L252" s="1102"/>
    </row>
    <row r="253" spans="1:14" s="768" customFormat="1" x14ac:dyDescent="0.2">
      <c r="A253" s="1103"/>
      <c r="B253" s="1104" t="s">
        <v>216</v>
      </c>
      <c r="C253" s="1095"/>
      <c r="D253" s="768" t="s">
        <v>730</v>
      </c>
      <c r="G253" s="1057"/>
      <c r="H253" s="1057"/>
      <c r="I253" s="1057"/>
      <c r="J253" s="1057"/>
      <c r="K253" s="1057"/>
      <c r="L253" s="1105"/>
    </row>
    <row r="254" spans="1:14" s="1107" customFormat="1" ht="24.75" customHeight="1" x14ac:dyDescent="0.2">
      <c r="A254" s="1106"/>
      <c r="B254" s="1104" t="s">
        <v>225</v>
      </c>
      <c r="C254" s="1106"/>
      <c r="D254" s="1161" t="s">
        <v>606</v>
      </c>
      <c r="E254" s="1161"/>
      <c r="F254" s="1161"/>
      <c r="G254" s="1161"/>
      <c r="H254" s="1161"/>
      <c r="I254" s="1161"/>
      <c r="J254" s="1161"/>
      <c r="K254" s="1161"/>
      <c r="L254" s="1161"/>
    </row>
    <row r="255" spans="1:14" s="1056" customFormat="1" x14ac:dyDescent="0.2">
      <c r="A255" s="40"/>
      <c r="B255" s="1104" t="s">
        <v>236</v>
      </c>
      <c r="C255" s="1108"/>
      <c r="D255" s="1162" t="s">
        <v>1136</v>
      </c>
      <c r="E255" s="1162"/>
      <c r="F255" s="1162"/>
      <c r="G255" s="1162"/>
      <c r="H255" s="1162"/>
      <c r="I255" s="1162"/>
      <c r="J255" s="1162"/>
      <c r="K255" s="1162"/>
      <c r="L255" s="1162"/>
    </row>
    <row r="256" spans="1:14" s="1056" customFormat="1" x14ac:dyDescent="0.2">
      <c r="A256" s="40"/>
      <c r="B256" s="1104" t="s">
        <v>272</v>
      </c>
      <c r="C256" s="1108"/>
      <c r="D256" s="1162" t="s">
        <v>491</v>
      </c>
      <c r="E256" s="1162"/>
      <c r="F256" s="1162"/>
      <c r="G256" s="1162"/>
      <c r="H256" s="1162"/>
      <c r="I256" s="1162"/>
      <c r="J256" s="1162"/>
      <c r="K256" s="1162"/>
      <c r="L256" s="1162"/>
    </row>
    <row r="257" spans="1:12" s="1056" customFormat="1" ht="12" customHeight="1" x14ac:dyDescent="0.2">
      <c r="A257" s="36"/>
      <c r="B257" s="36"/>
      <c r="C257" s="1057"/>
      <c r="D257" s="1101"/>
      <c r="E257" s="1109"/>
      <c r="G257" s="1059"/>
      <c r="H257" s="1059"/>
      <c r="I257" s="1059"/>
      <c r="J257" s="1059"/>
      <c r="K257" s="1059"/>
      <c r="L257" s="1059"/>
    </row>
    <row r="258" spans="1:12" s="1056" customFormat="1" ht="12.75" hidden="1" customHeight="1" x14ac:dyDescent="0.2">
      <c r="A258" s="36"/>
      <c r="B258" s="36"/>
      <c r="C258" s="1057"/>
      <c r="G258" s="1059"/>
      <c r="H258" s="1059"/>
      <c r="I258" s="1059"/>
      <c r="J258" s="1059"/>
      <c r="K258" s="1059"/>
      <c r="L258" s="1059"/>
    </row>
    <row r="259" spans="1:12" s="1056" customFormat="1" ht="12.75" hidden="1" customHeight="1" x14ac:dyDescent="0.2">
      <c r="A259" s="36"/>
      <c r="B259" s="36"/>
      <c r="C259" s="1057"/>
      <c r="G259" s="1059"/>
      <c r="H259" s="1059"/>
      <c r="I259" s="1059"/>
      <c r="J259" s="1059"/>
      <c r="K259" s="1059"/>
      <c r="L259" s="1059"/>
    </row>
    <row r="260" spans="1:12" s="1056" customFormat="1" ht="12.75" hidden="1" customHeight="1" x14ac:dyDescent="0.2">
      <c r="A260" s="36"/>
      <c r="B260" s="36"/>
      <c r="C260" s="1057"/>
      <c r="G260" s="1059"/>
      <c r="H260" s="1059"/>
      <c r="I260" s="1059"/>
      <c r="J260" s="1059"/>
      <c r="K260" s="1059"/>
      <c r="L260" s="1059"/>
    </row>
    <row r="261" spans="1:12" s="1056" customFormat="1" ht="12.75" hidden="1" customHeight="1" x14ac:dyDescent="0.2">
      <c r="A261" s="36"/>
      <c r="B261" s="36"/>
      <c r="C261" s="1057"/>
      <c r="G261" s="1059"/>
      <c r="H261" s="1059"/>
      <c r="I261" s="1059"/>
      <c r="J261" s="1059"/>
      <c r="K261" s="1059"/>
      <c r="L261" s="1059"/>
    </row>
    <row r="262" spans="1:12" s="1056" customFormat="1" ht="12.75" hidden="1" customHeight="1" x14ac:dyDescent="0.2">
      <c r="A262" s="36"/>
      <c r="B262" s="36"/>
      <c r="C262" s="1057"/>
      <c r="G262" s="1059"/>
      <c r="H262" s="1059"/>
      <c r="I262" s="1059"/>
      <c r="J262" s="1059"/>
      <c r="K262" s="1059"/>
      <c r="L262" s="1059"/>
    </row>
    <row r="263" spans="1:12" s="1056" customFormat="1" ht="12.75" hidden="1" customHeight="1" x14ac:dyDescent="0.2">
      <c r="A263" s="36"/>
      <c r="B263" s="36"/>
      <c r="C263" s="1057"/>
      <c r="G263" s="1059"/>
      <c r="H263" s="1059"/>
      <c r="I263" s="1059"/>
      <c r="J263" s="1059"/>
      <c r="K263" s="1059"/>
      <c r="L263" s="1059"/>
    </row>
    <row r="264" spans="1:12" s="1056" customFormat="1" ht="12.75" hidden="1" customHeight="1" x14ac:dyDescent="0.2">
      <c r="A264" s="36"/>
      <c r="B264" s="36"/>
      <c r="C264" s="1057"/>
      <c r="G264" s="1059"/>
      <c r="H264" s="1059"/>
      <c r="I264" s="1059"/>
      <c r="J264" s="1059"/>
      <c r="K264" s="1059"/>
      <c r="L264" s="1059"/>
    </row>
    <row r="265" spans="1:12" s="1056" customFormat="1" ht="12.75" hidden="1" customHeight="1" x14ac:dyDescent="0.2">
      <c r="A265" s="36"/>
      <c r="B265" s="36"/>
      <c r="C265" s="1057"/>
      <c r="G265" s="1059"/>
      <c r="H265" s="1059"/>
      <c r="I265" s="1059"/>
      <c r="J265" s="1059"/>
      <c r="K265" s="1059"/>
      <c r="L265" s="1059"/>
    </row>
    <row r="266" spans="1:12" s="1056" customFormat="1" ht="12.75" hidden="1" customHeight="1" x14ac:dyDescent="0.2">
      <c r="A266" s="36"/>
      <c r="B266" s="36"/>
      <c r="C266" s="1057"/>
      <c r="G266" s="1059"/>
      <c r="H266" s="1059"/>
      <c r="I266" s="1059"/>
      <c r="J266" s="1059"/>
      <c r="K266" s="1059"/>
      <c r="L266" s="1059"/>
    </row>
    <row r="267" spans="1:12" s="1056" customFormat="1" ht="12.75" hidden="1" customHeight="1" x14ac:dyDescent="0.2">
      <c r="A267" s="36"/>
      <c r="B267" s="36"/>
      <c r="C267" s="1057"/>
      <c r="G267" s="1059"/>
      <c r="H267" s="1059"/>
      <c r="I267" s="1059"/>
      <c r="J267" s="1059"/>
      <c r="K267" s="1059"/>
      <c r="L267" s="1059"/>
    </row>
    <row r="268" spans="1:12" s="1056" customFormat="1" ht="12.75" hidden="1" customHeight="1" x14ac:dyDescent="0.2">
      <c r="A268" s="36"/>
      <c r="B268" s="36"/>
      <c r="C268" s="1057"/>
      <c r="G268" s="1059"/>
      <c r="H268" s="1059"/>
      <c r="I268" s="1059"/>
      <c r="J268" s="1059"/>
      <c r="K268" s="1059"/>
      <c r="L268" s="1059"/>
    </row>
    <row r="269" spans="1:12" s="1056" customFormat="1" ht="12.75" hidden="1" customHeight="1" x14ac:dyDescent="0.2">
      <c r="A269" s="36"/>
      <c r="B269" s="36"/>
      <c r="C269" s="1057"/>
      <c r="G269" s="1059"/>
      <c r="H269" s="1059"/>
      <c r="I269" s="1059"/>
      <c r="J269" s="1059"/>
      <c r="K269" s="1059"/>
      <c r="L269" s="1059"/>
    </row>
    <row r="270" spans="1:12" s="1056" customFormat="1" ht="12.75" hidden="1" customHeight="1" x14ac:dyDescent="0.2">
      <c r="A270" s="36"/>
      <c r="B270" s="36"/>
      <c r="C270" s="1057"/>
      <c r="G270" s="1059"/>
      <c r="H270" s="1059"/>
      <c r="I270" s="1059"/>
      <c r="J270" s="1059"/>
      <c r="K270" s="1059"/>
      <c r="L270" s="1059"/>
    </row>
    <row r="271" spans="1:12" s="1056" customFormat="1" ht="12.75" hidden="1" customHeight="1" x14ac:dyDescent="0.2">
      <c r="A271" s="36"/>
      <c r="B271" s="36"/>
      <c r="C271" s="1057"/>
      <c r="G271" s="1059"/>
      <c r="H271" s="1059"/>
      <c r="I271" s="1059"/>
      <c r="J271" s="1059"/>
      <c r="K271" s="1059"/>
      <c r="L271" s="1059"/>
    </row>
    <row r="272" spans="1:12" s="1056" customFormat="1" ht="12.75" hidden="1" customHeight="1" x14ac:dyDescent="0.2">
      <c r="A272" s="36"/>
      <c r="B272" s="36"/>
      <c r="C272" s="1057"/>
      <c r="G272" s="1059"/>
      <c r="H272" s="1059"/>
      <c r="I272" s="1059"/>
      <c r="J272" s="1059"/>
      <c r="K272" s="1059"/>
      <c r="L272" s="1059"/>
    </row>
    <row r="273" spans="1:12" s="1056" customFormat="1" ht="12.75" hidden="1" customHeight="1" x14ac:dyDescent="0.2">
      <c r="A273" s="36"/>
      <c r="B273" s="36"/>
      <c r="C273" s="1057"/>
      <c r="G273" s="1059"/>
      <c r="H273" s="1059"/>
      <c r="I273" s="1059"/>
      <c r="J273" s="1059"/>
      <c r="K273" s="1059"/>
      <c r="L273" s="1059"/>
    </row>
    <row r="274" spans="1:12" s="1056" customFormat="1" ht="12.75" hidden="1" customHeight="1" x14ac:dyDescent="0.2">
      <c r="A274" s="36"/>
      <c r="B274" s="36"/>
      <c r="C274" s="1057"/>
      <c r="G274" s="1059"/>
      <c r="H274" s="1059"/>
      <c r="I274" s="1059"/>
      <c r="J274" s="1059"/>
      <c r="K274" s="1059"/>
      <c r="L274" s="1059"/>
    </row>
    <row r="275" spans="1:12" s="1056" customFormat="1" ht="12.75" hidden="1" customHeight="1" x14ac:dyDescent="0.2">
      <c r="A275" s="36"/>
      <c r="B275" s="36"/>
      <c r="C275" s="1057"/>
      <c r="G275" s="1059"/>
      <c r="H275" s="1059"/>
      <c r="I275" s="1059"/>
      <c r="J275" s="1059"/>
      <c r="K275" s="1059"/>
      <c r="L275" s="1059"/>
    </row>
    <row r="276" spans="1:12" s="1056" customFormat="1" ht="12.75" hidden="1" customHeight="1" x14ac:dyDescent="0.2">
      <c r="A276" s="36"/>
      <c r="B276" s="36"/>
      <c r="C276" s="1057"/>
      <c r="G276" s="1059"/>
      <c r="H276" s="1059"/>
      <c r="I276" s="1059"/>
      <c r="J276" s="1059"/>
      <c r="K276" s="1059"/>
      <c r="L276" s="1059"/>
    </row>
    <row r="277" spans="1:12" s="1056" customFormat="1" ht="12.75" hidden="1" customHeight="1" x14ac:dyDescent="0.2">
      <c r="A277" s="36"/>
      <c r="B277" s="36"/>
      <c r="C277" s="1057"/>
      <c r="G277" s="1059"/>
      <c r="H277" s="1059"/>
      <c r="I277" s="1059"/>
      <c r="J277" s="1059"/>
      <c r="K277" s="1059"/>
      <c r="L277" s="1059"/>
    </row>
    <row r="278" spans="1:12" s="1056" customFormat="1" ht="12.75" hidden="1" customHeight="1" x14ac:dyDescent="0.2">
      <c r="A278" s="36"/>
      <c r="B278" s="36"/>
      <c r="C278" s="1057"/>
      <c r="G278" s="1059"/>
      <c r="H278" s="1059"/>
      <c r="I278" s="1059"/>
      <c r="J278" s="1059"/>
      <c r="K278" s="1059"/>
      <c r="L278" s="1059"/>
    </row>
    <row r="279" spans="1:12" s="1056" customFormat="1" ht="12.75" hidden="1" customHeight="1" x14ac:dyDescent="0.2">
      <c r="A279" s="36"/>
      <c r="B279" s="36"/>
      <c r="C279" s="1057"/>
      <c r="G279" s="1059"/>
      <c r="H279" s="1059"/>
      <c r="I279" s="1059"/>
      <c r="J279" s="1059"/>
      <c r="K279" s="1059"/>
      <c r="L279" s="1059"/>
    </row>
    <row r="280" spans="1:12" s="1056" customFormat="1" ht="12.75" hidden="1" customHeight="1" x14ac:dyDescent="0.2">
      <c r="A280" s="36"/>
      <c r="B280" s="36"/>
      <c r="C280" s="1057"/>
      <c r="G280" s="1059"/>
      <c r="H280" s="1059"/>
      <c r="I280" s="1059"/>
      <c r="J280" s="1059"/>
      <c r="K280" s="1059"/>
      <c r="L280" s="1059"/>
    </row>
    <row r="281" spans="1:12" s="1056" customFormat="1" ht="12.75" hidden="1" customHeight="1" x14ac:dyDescent="0.2">
      <c r="A281" s="36"/>
      <c r="B281" s="36"/>
      <c r="C281" s="1057"/>
      <c r="G281" s="1059"/>
      <c r="H281" s="1059"/>
      <c r="I281" s="1059"/>
      <c r="J281" s="1059"/>
      <c r="K281" s="1059"/>
      <c r="L281" s="1059"/>
    </row>
    <row r="282" spans="1:12" s="1056" customFormat="1" ht="12.75" hidden="1" customHeight="1" x14ac:dyDescent="0.2">
      <c r="A282" s="36"/>
      <c r="B282" s="36"/>
      <c r="C282" s="1057"/>
      <c r="G282" s="1059"/>
      <c r="H282" s="1059"/>
      <c r="I282" s="1059"/>
      <c r="J282" s="1059"/>
      <c r="K282" s="1059"/>
      <c r="L282" s="1059"/>
    </row>
    <row r="283" spans="1:12" s="1056" customFormat="1" ht="12.75" hidden="1" customHeight="1" x14ac:dyDescent="0.2">
      <c r="A283" s="36"/>
      <c r="B283" s="36"/>
      <c r="C283" s="1057"/>
      <c r="G283" s="1059"/>
      <c r="H283" s="1059"/>
      <c r="I283" s="1059"/>
      <c r="J283" s="1059"/>
      <c r="K283" s="1059"/>
      <c r="L283" s="1059"/>
    </row>
    <row r="284" spans="1:12" s="1056" customFormat="1" ht="12.75" hidden="1" customHeight="1" x14ac:dyDescent="0.2">
      <c r="A284" s="36"/>
      <c r="B284" s="36"/>
      <c r="C284" s="1057"/>
      <c r="G284" s="1059"/>
      <c r="H284" s="1059"/>
      <c r="I284" s="1059"/>
      <c r="J284" s="1059"/>
      <c r="K284" s="1059"/>
      <c r="L284" s="1059"/>
    </row>
    <row r="285" spans="1:12" s="1056" customFormat="1" ht="12.75" hidden="1" customHeight="1" x14ac:dyDescent="0.2">
      <c r="A285" s="36"/>
      <c r="B285" s="36"/>
      <c r="C285" s="1057"/>
      <c r="G285" s="1059"/>
      <c r="H285" s="1059"/>
      <c r="I285" s="1059"/>
      <c r="J285" s="1059"/>
      <c r="K285" s="1059"/>
      <c r="L285" s="1059"/>
    </row>
    <row r="286" spans="1:12" s="1056" customFormat="1" ht="12.75" hidden="1" customHeight="1" x14ac:dyDescent="0.2">
      <c r="A286" s="36"/>
      <c r="B286" s="36"/>
      <c r="C286" s="1057"/>
      <c r="G286" s="1059"/>
      <c r="H286" s="1059"/>
      <c r="I286" s="1059"/>
      <c r="J286" s="1059"/>
      <c r="K286" s="1059"/>
      <c r="L286" s="1059"/>
    </row>
    <row r="287" spans="1:12" s="1056" customFormat="1" ht="12.75" hidden="1" customHeight="1" x14ac:dyDescent="0.2">
      <c r="A287" s="36"/>
      <c r="B287" s="36"/>
      <c r="C287" s="1057"/>
      <c r="G287" s="1059"/>
      <c r="H287" s="1059"/>
      <c r="I287" s="1059"/>
      <c r="J287" s="1059"/>
      <c r="K287" s="1059"/>
      <c r="L287" s="1059"/>
    </row>
    <row r="288" spans="1:12" s="1056" customFormat="1" ht="12.75" hidden="1" customHeight="1" x14ac:dyDescent="0.2">
      <c r="A288" s="36"/>
      <c r="B288" s="36"/>
      <c r="C288" s="1057"/>
      <c r="G288" s="1059"/>
      <c r="H288" s="1059"/>
      <c r="I288" s="1059"/>
      <c r="J288" s="1059"/>
      <c r="K288" s="1059"/>
      <c r="L288" s="1059"/>
    </row>
    <row r="289" spans="1:12" s="1056" customFormat="1" ht="12.75" hidden="1" customHeight="1" x14ac:dyDescent="0.2">
      <c r="A289" s="36"/>
      <c r="B289" s="36"/>
      <c r="C289" s="1057"/>
      <c r="G289" s="1059"/>
      <c r="H289" s="1059"/>
      <c r="I289" s="1059"/>
      <c r="J289" s="1059"/>
      <c r="K289" s="1059"/>
      <c r="L289" s="1059"/>
    </row>
    <row r="290" spans="1:12" s="1056" customFormat="1" ht="12.75" hidden="1" customHeight="1" x14ac:dyDescent="0.2">
      <c r="A290" s="36"/>
      <c r="B290" s="36"/>
      <c r="C290" s="1057"/>
      <c r="G290" s="1059"/>
      <c r="H290" s="1059"/>
      <c r="I290" s="1059"/>
      <c r="J290" s="1059"/>
      <c r="K290" s="1059"/>
      <c r="L290" s="1059"/>
    </row>
    <row r="291" spans="1:12" s="1056" customFormat="1" ht="12.75" hidden="1" customHeight="1" x14ac:dyDescent="0.2">
      <c r="A291" s="36"/>
      <c r="B291" s="36"/>
      <c r="C291" s="1057"/>
      <c r="G291" s="1059"/>
      <c r="H291" s="1059"/>
      <c r="I291" s="1059"/>
      <c r="J291" s="1059"/>
      <c r="K291" s="1059"/>
      <c r="L291" s="1059"/>
    </row>
    <row r="292" spans="1:12" s="1056" customFormat="1" ht="12.75" hidden="1" customHeight="1" x14ac:dyDescent="0.2">
      <c r="A292" s="36"/>
      <c r="B292" s="36"/>
      <c r="C292" s="1057"/>
      <c r="G292" s="1059"/>
      <c r="H292" s="1059"/>
      <c r="I292" s="1059"/>
      <c r="J292" s="1059"/>
      <c r="K292" s="1059"/>
      <c r="L292" s="1059"/>
    </row>
    <row r="293" spans="1:12" s="1056" customFormat="1" ht="12.75" hidden="1" customHeight="1" x14ac:dyDescent="0.2">
      <c r="A293" s="36"/>
      <c r="B293" s="36"/>
      <c r="C293" s="1057"/>
      <c r="G293" s="1059"/>
      <c r="H293" s="1059"/>
      <c r="I293" s="1059"/>
      <c r="J293" s="1059"/>
      <c r="K293" s="1059"/>
      <c r="L293" s="1059"/>
    </row>
    <row r="294" spans="1:12" s="1056" customFormat="1" ht="12.75" hidden="1" customHeight="1" x14ac:dyDescent="0.2">
      <c r="A294" s="36"/>
      <c r="B294" s="36"/>
      <c r="C294" s="1057"/>
      <c r="G294" s="1059"/>
      <c r="H294" s="1059"/>
      <c r="I294" s="1059"/>
      <c r="J294" s="1059"/>
      <c r="K294" s="1059"/>
      <c r="L294" s="1059"/>
    </row>
    <row r="295" spans="1:12" s="1056" customFormat="1" ht="12.75" hidden="1" customHeight="1" x14ac:dyDescent="0.2">
      <c r="A295" s="36"/>
      <c r="B295" s="36"/>
      <c r="C295" s="1057"/>
      <c r="G295" s="1059"/>
      <c r="H295" s="1059"/>
      <c r="I295" s="1059"/>
      <c r="J295" s="1059"/>
      <c r="K295" s="1059"/>
      <c r="L295" s="1059"/>
    </row>
    <row r="296" spans="1:12" s="1056" customFormat="1" ht="12.75" hidden="1" customHeight="1" x14ac:dyDescent="0.2">
      <c r="A296" s="36"/>
      <c r="B296" s="36"/>
      <c r="C296" s="1057"/>
      <c r="G296" s="1059"/>
      <c r="H296" s="1059"/>
      <c r="I296" s="1059"/>
      <c r="J296" s="1059"/>
      <c r="K296" s="1059"/>
      <c r="L296" s="1059"/>
    </row>
    <row r="297" spans="1:12" s="1056" customFormat="1" ht="12.75" hidden="1" customHeight="1" x14ac:dyDescent="0.2">
      <c r="A297" s="36"/>
      <c r="B297" s="36"/>
      <c r="C297" s="1057"/>
      <c r="G297" s="1059"/>
      <c r="H297" s="1059"/>
      <c r="I297" s="1059"/>
      <c r="J297" s="1059"/>
      <c r="K297" s="1059"/>
      <c r="L297" s="1059"/>
    </row>
    <row r="298" spans="1:12" s="1056" customFormat="1" ht="12.75" hidden="1" customHeight="1" x14ac:dyDescent="0.2">
      <c r="A298" s="36"/>
      <c r="B298" s="36"/>
      <c r="C298" s="1057"/>
      <c r="G298" s="1059"/>
      <c r="H298" s="1059"/>
      <c r="I298" s="1059"/>
      <c r="J298" s="1059"/>
      <c r="K298" s="1059"/>
      <c r="L298" s="1059"/>
    </row>
    <row r="299" spans="1:12" s="1056" customFormat="1" ht="12.75" hidden="1" customHeight="1" x14ac:dyDescent="0.2">
      <c r="A299" s="36"/>
      <c r="B299" s="36"/>
      <c r="C299" s="1057"/>
      <c r="G299" s="1059"/>
      <c r="H299" s="1059"/>
      <c r="I299" s="1059"/>
      <c r="J299" s="1059"/>
      <c r="K299" s="1059"/>
      <c r="L299" s="1059"/>
    </row>
    <row r="300" spans="1:12" s="1056" customFormat="1" ht="12.75" hidden="1" customHeight="1" x14ac:dyDescent="0.2">
      <c r="A300" s="36"/>
      <c r="B300" s="36"/>
      <c r="C300" s="1057"/>
      <c r="G300" s="1059"/>
      <c r="H300" s="1059"/>
      <c r="I300" s="1059"/>
      <c r="J300" s="1059"/>
      <c r="K300" s="1059"/>
      <c r="L300" s="1059"/>
    </row>
    <row r="301" spans="1:12" s="1056" customFormat="1" ht="12.75" hidden="1" customHeight="1" x14ac:dyDescent="0.2">
      <c r="A301" s="36"/>
      <c r="B301" s="36"/>
      <c r="C301" s="1057"/>
      <c r="G301" s="1059"/>
      <c r="H301" s="1059"/>
      <c r="I301" s="1059"/>
      <c r="J301" s="1059"/>
      <c r="K301" s="1059"/>
      <c r="L301" s="1059"/>
    </row>
    <row r="302" spans="1:12" s="1056" customFormat="1" ht="12.75" hidden="1" customHeight="1" x14ac:dyDescent="0.2">
      <c r="A302" s="36"/>
      <c r="B302" s="36"/>
      <c r="C302" s="1057"/>
      <c r="G302" s="1059"/>
      <c r="H302" s="1059"/>
      <c r="I302" s="1059"/>
      <c r="J302" s="1059"/>
      <c r="K302" s="1059"/>
      <c r="L302" s="1059"/>
    </row>
    <row r="303" spans="1:12" s="1056" customFormat="1" ht="12.75" hidden="1" customHeight="1" x14ac:dyDescent="0.2">
      <c r="A303" s="36"/>
      <c r="B303" s="36"/>
      <c r="C303" s="1057"/>
      <c r="G303" s="1059"/>
      <c r="H303" s="1059"/>
      <c r="I303" s="1059"/>
      <c r="J303" s="1059"/>
      <c r="K303" s="1059"/>
      <c r="L303" s="1059"/>
    </row>
    <row r="304" spans="1:12" s="1056" customFormat="1" ht="12.75" hidden="1" customHeight="1" x14ac:dyDescent="0.2">
      <c r="A304" s="36"/>
      <c r="B304" s="36"/>
      <c r="C304" s="1057"/>
      <c r="G304" s="1059"/>
      <c r="H304" s="1059"/>
      <c r="I304" s="1059"/>
      <c r="J304" s="1059"/>
      <c r="K304" s="1059"/>
      <c r="L304" s="1059"/>
    </row>
    <row r="305" spans="1:12" s="1056" customFormat="1" ht="12.75" hidden="1" customHeight="1" x14ac:dyDescent="0.2">
      <c r="A305" s="36"/>
      <c r="B305" s="36"/>
      <c r="C305" s="1057"/>
      <c r="G305" s="1059"/>
      <c r="H305" s="1059"/>
      <c r="I305" s="1059"/>
      <c r="J305" s="1059"/>
      <c r="K305" s="1059"/>
      <c r="L305" s="1059"/>
    </row>
    <row r="306" spans="1:12" s="1056" customFormat="1" ht="12.75" hidden="1" customHeight="1" x14ac:dyDescent="0.2">
      <c r="A306" s="36"/>
      <c r="B306" s="36"/>
      <c r="C306" s="1057"/>
      <c r="G306" s="1059"/>
      <c r="H306" s="1059"/>
      <c r="I306" s="1059"/>
      <c r="J306" s="1059"/>
      <c r="K306" s="1059"/>
      <c r="L306" s="1059"/>
    </row>
    <row r="307" spans="1:12" s="1056" customFormat="1" ht="12.75" hidden="1" customHeight="1" x14ac:dyDescent="0.2">
      <c r="A307" s="36"/>
      <c r="B307" s="36"/>
      <c r="C307" s="1057"/>
      <c r="G307" s="1059"/>
      <c r="H307" s="1059"/>
      <c r="I307" s="1059"/>
      <c r="J307" s="1059"/>
      <c r="K307" s="1059"/>
      <c r="L307" s="1059"/>
    </row>
    <row r="308" spans="1:12" s="1056" customFormat="1" ht="12.75" hidden="1" customHeight="1" x14ac:dyDescent="0.2">
      <c r="A308" s="36"/>
      <c r="B308" s="36"/>
      <c r="C308" s="1057"/>
      <c r="G308" s="1059"/>
      <c r="H308" s="1059"/>
      <c r="I308" s="1059"/>
      <c r="J308" s="1059"/>
      <c r="K308" s="1059"/>
      <c r="L308" s="1059"/>
    </row>
    <row r="309" spans="1:12" s="1056" customFormat="1" ht="12.75" hidden="1" customHeight="1" x14ac:dyDescent="0.2">
      <c r="A309" s="36"/>
      <c r="B309" s="36"/>
      <c r="C309" s="1057"/>
      <c r="G309" s="1059"/>
      <c r="H309" s="1059"/>
      <c r="I309" s="1059"/>
      <c r="J309" s="1059"/>
      <c r="K309" s="1059"/>
      <c r="L309" s="1059"/>
    </row>
    <row r="310" spans="1:12" s="1056" customFormat="1" ht="12.75" hidden="1" customHeight="1" x14ac:dyDescent="0.2">
      <c r="A310" s="36"/>
      <c r="B310" s="36"/>
      <c r="C310" s="1057"/>
      <c r="G310" s="1059"/>
      <c r="H310" s="1059"/>
      <c r="I310" s="1059"/>
      <c r="J310" s="1059"/>
      <c r="K310" s="1059"/>
      <c r="L310" s="1059"/>
    </row>
    <row r="311" spans="1:12" s="1056" customFormat="1" ht="12.75" hidden="1" customHeight="1" x14ac:dyDescent="0.2">
      <c r="A311" s="36"/>
      <c r="B311" s="36"/>
      <c r="C311" s="1057"/>
      <c r="G311" s="1059"/>
      <c r="H311" s="1059"/>
      <c r="I311" s="1059"/>
      <c r="J311" s="1059"/>
      <c r="K311" s="1059"/>
      <c r="L311" s="1059"/>
    </row>
    <row r="312" spans="1:12" s="1056" customFormat="1" ht="12.75" hidden="1" customHeight="1" x14ac:dyDescent="0.2">
      <c r="A312" s="36"/>
      <c r="B312" s="36"/>
      <c r="C312" s="1057"/>
      <c r="G312" s="1059"/>
      <c r="H312" s="1059"/>
      <c r="I312" s="1059"/>
      <c r="J312" s="1059"/>
      <c r="K312" s="1059"/>
      <c r="L312" s="1059"/>
    </row>
    <row r="313" spans="1:12" s="1056" customFormat="1" ht="12.75" hidden="1" customHeight="1" x14ac:dyDescent="0.2">
      <c r="A313" s="36"/>
      <c r="B313" s="36"/>
      <c r="C313" s="1057"/>
      <c r="G313" s="1059"/>
      <c r="H313" s="1059"/>
      <c r="I313" s="1059"/>
      <c r="J313" s="1059"/>
      <c r="K313" s="1059"/>
      <c r="L313" s="1059"/>
    </row>
    <row r="314" spans="1:12" s="1056" customFormat="1" ht="12.75" hidden="1" customHeight="1" x14ac:dyDescent="0.2">
      <c r="A314" s="36"/>
      <c r="B314" s="36"/>
      <c r="C314" s="1057"/>
      <c r="G314" s="1059"/>
      <c r="H314" s="1059"/>
      <c r="I314" s="1059"/>
      <c r="J314" s="1059"/>
      <c r="K314" s="1059"/>
      <c r="L314" s="1059"/>
    </row>
    <row r="315" spans="1:12" s="1056" customFormat="1" ht="12.75" hidden="1" customHeight="1" x14ac:dyDescent="0.2">
      <c r="A315" s="36"/>
      <c r="B315" s="36"/>
      <c r="C315" s="1057"/>
      <c r="G315" s="1059"/>
      <c r="H315" s="1059"/>
      <c r="I315" s="1059"/>
      <c r="J315" s="1059"/>
      <c r="K315" s="1059"/>
      <c r="L315" s="1059"/>
    </row>
    <row r="316" spans="1:12" s="1056" customFormat="1" ht="12.75" hidden="1" customHeight="1" x14ac:dyDescent="0.2">
      <c r="A316" s="36"/>
      <c r="B316" s="36"/>
      <c r="C316" s="1057"/>
      <c r="G316" s="1059"/>
      <c r="H316" s="1059"/>
      <c r="I316" s="1059"/>
      <c r="J316" s="1059"/>
      <c r="K316" s="1059"/>
      <c r="L316" s="1059"/>
    </row>
    <row r="317" spans="1:12" s="1056" customFormat="1" ht="12.75" hidden="1" customHeight="1" x14ac:dyDescent="0.2">
      <c r="A317" s="36"/>
      <c r="B317" s="36"/>
      <c r="C317" s="1057"/>
      <c r="G317" s="1059"/>
      <c r="H317" s="1059"/>
      <c r="I317" s="1059"/>
      <c r="J317" s="1059"/>
      <c r="K317" s="1059"/>
      <c r="L317" s="1059"/>
    </row>
    <row r="318" spans="1:12" s="1056" customFormat="1" hidden="1" x14ac:dyDescent="0.2">
      <c r="A318" s="36"/>
      <c r="B318" s="36"/>
      <c r="C318" s="1057"/>
      <c r="G318" s="1059"/>
      <c r="H318" s="1059"/>
      <c r="I318" s="1059"/>
      <c r="J318" s="1059"/>
      <c r="K318" s="1059"/>
      <c r="L318" s="1059"/>
    </row>
    <row r="319" spans="1:12" s="1056" customFormat="1" hidden="1" x14ac:dyDescent="0.2">
      <c r="A319" s="36"/>
      <c r="B319" s="36"/>
      <c r="C319" s="1057"/>
      <c r="G319" s="1059"/>
      <c r="H319" s="1059"/>
      <c r="I319" s="1059"/>
      <c r="J319" s="1059"/>
      <c r="K319" s="1059"/>
      <c r="L319" s="1059"/>
    </row>
    <row r="320" spans="1:12" s="1056" customFormat="1" hidden="1" x14ac:dyDescent="0.2">
      <c r="A320" s="36"/>
      <c r="B320" s="36"/>
      <c r="C320" s="1057"/>
      <c r="G320" s="1059"/>
      <c r="H320" s="1059"/>
      <c r="I320" s="1059"/>
      <c r="J320" s="1059"/>
      <c r="K320" s="1059"/>
      <c r="L320" s="1059"/>
    </row>
    <row r="321" spans="1:12" s="1056" customFormat="1" hidden="1" x14ac:dyDescent="0.2">
      <c r="A321" s="36"/>
      <c r="B321" s="36"/>
      <c r="C321" s="1057"/>
      <c r="G321" s="1059"/>
      <c r="H321" s="1059"/>
      <c r="I321" s="1059"/>
      <c r="J321" s="1059"/>
      <c r="K321" s="1059"/>
      <c r="L321" s="1059"/>
    </row>
    <row r="322" spans="1:12" s="1056" customFormat="1" hidden="1" x14ac:dyDescent="0.2">
      <c r="A322" s="36"/>
      <c r="B322" s="36"/>
      <c r="C322" s="1057"/>
      <c r="G322" s="1059"/>
      <c r="H322" s="1059"/>
      <c r="I322" s="1059"/>
      <c r="J322" s="1059"/>
      <c r="K322" s="1059"/>
      <c r="L322" s="1059"/>
    </row>
    <row r="323" spans="1:12" s="1056" customFormat="1" hidden="1" x14ac:dyDescent="0.2">
      <c r="A323" s="36"/>
      <c r="B323" s="36"/>
      <c r="C323" s="1057"/>
      <c r="G323" s="1059"/>
      <c r="H323" s="1059"/>
      <c r="I323" s="1059"/>
      <c r="J323" s="1059"/>
      <c r="K323" s="1059"/>
      <c r="L323" s="1059"/>
    </row>
    <row r="324" spans="1:12" s="1056" customFormat="1" hidden="1" x14ac:dyDescent="0.2">
      <c r="A324" s="36"/>
      <c r="B324" s="36"/>
      <c r="C324" s="1057"/>
      <c r="G324" s="1059"/>
      <c r="H324" s="1059"/>
      <c r="I324" s="1059"/>
      <c r="J324" s="1059"/>
      <c r="K324" s="1059"/>
      <c r="L324" s="1059"/>
    </row>
    <row r="325" spans="1:12" s="1056" customFormat="1" hidden="1" x14ac:dyDescent="0.2">
      <c r="A325" s="36"/>
      <c r="B325" s="36"/>
      <c r="C325" s="1057"/>
      <c r="G325" s="1059"/>
      <c r="H325" s="1059"/>
      <c r="I325" s="1059"/>
      <c r="J325" s="1059"/>
      <c r="K325" s="1059"/>
      <c r="L325" s="1059"/>
    </row>
    <row r="326" spans="1:12" s="1056" customFormat="1" hidden="1" x14ac:dyDescent="0.2">
      <c r="A326" s="36"/>
      <c r="B326" s="36"/>
      <c r="C326" s="1057"/>
      <c r="G326" s="1059"/>
      <c r="H326" s="1059"/>
      <c r="I326" s="1059"/>
      <c r="J326" s="1059"/>
      <c r="K326" s="1059"/>
      <c r="L326" s="1059"/>
    </row>
    <row r="327" spans="1:12" s="1056" customFormat="1" hidden="1" x14ac:dyDescent="0.2">
      <c r="A327" s="36"/>
      <c r="B327" s="36"/>
      <c r="C327" s="1057"/>
      <c r="G327" s="1059"/>
      <c r="H327" s="1059"/>
      <c r="I327" s="1059"/>
      <c r="J327" s="1059"/>
      <c r="K327" s="1059"/>
      <c r="L327" s="1059"/>
    </row>
    <row r="328" spans="1:12" s="1056" customFormat="1" hidden="1" x14ac:dyDescent="0.2">
      <c r="A328" s="36"/>
      <c r="B328" s="36"/>
      <c r="C328" s="1057"/>
      <c r="G328" s="1059"/>
      <c r="H328" s="1059"/>
      <c r="I328" s="1059"/>
      <c r="J328" s="1059"/>
      <c r="K328" s="1059"/>
      <c r="L328" s="1059"/>
    </row>
    <row r="329" spans="1:12" s="1056" customFormat="1" hidden="1" x14ac:dyDescent="0.2">
      <c r="A329" s="36"/>
      <c r="B329" s="36"/>
      <c r="C329" s="1057"/>
      <c r="G329" s="1059"/>
      <c r="H329" s="1059"/>
      <c r="I329" s="1059"/>
      <c r="J329" s="1059"/>
      <c r="K329" s="1059"/>
      <c r="L329" s="1059"/>
    </row>
    <row r="330" spans="1:12" s="1056" customFormat="1" hidden="1" x14ac:dyDescent="0.2">
      <c r="A330" s="36"/>
      <c r="B330" s="36"/>
      <c r="C330" s="1057"/>
      <c r="G330" s="1059"/>
      <c r="H330" s="1059"/>
      <c r="I330" s="1059"/>
      <c r="J330" s="1059"/>
      <c r="K330" s="1059"/>
      <c r="L330" s="1059"/>
    </row>
    <row r="331" spans="1:12" s="1056" customFormat="1" hidden="1" x14ac:dyDescent="0.2">
      <c r="A331" s="36"/>
      <c r="B331" s="36"/>
      <c r="C331" s="1057"/>
      <c r="G331" s="1059"/>
      <c r="H331" s="1059"/>
      <c r="I331" s="1059"/>
      <c r="J331" s="1059"/>
      <c r="K331" s="1059"/>
      <c r="L331" s="1059"/>
    </row>
    <row r="332" spans="1:12" s="1056" customFormat="1" hidden="1" x14ac:dyDescent="0.2">
      <c r="A332" s="36"/>
      <c r="B332" s="36"/>
      <c r="C332" s="1057"/>
      <c r="G332" s="1059"/>
      <c r="H332" s="1059"/>
      <c r="I332" s="1059"/>
      <c r="J332" s="1059"/>
      <c r="K332" s="1059"/>
      <c r="L332" s="1059"/>
    </row>
    <row r="333" spans="1:12" s="1056" customFormat="1" hidden="1" x14ac:dyDescent="0.2">
      <c r="A333" s="36"/>
      <c r="B333" s="36"/>
      <c r="C333" s="1057"/>
      <c r="G333" s="1059"/>
      <c r="H333" s="1059"/>
      <c r="I333" s="1059"/>
      <c r="J333" s="1059"/>
      <c r="K333" s="1059"/>
      <c r="L333" s="1059"/>
    </row>
    <row r="334" spans="1:12" s="1056" customFormat="1" hidden="1" x14ac:dyDescent="0.2">
      <c r="A334" s="36"/>
      <c r="B334" s="36"/>
      <c r="C334" s="1057"/>
      <c r="G334" s="1059"/>
      <c r="H334" s="1059"/>
      <c r="I334" s="1059"/>
      <c r="J334" s="1059"/>
      <c r="K334" s="1059"/>
      <c r="L334" s="1059"/>
    </row>
    <row r="335" spans="1:12" s="1056" customFormat="1" hidden="1" x14ac:dyDescent="0.2">
      <c r="A335" s="36"/>
      <c r="B335" s="36"/>
      <c r="C335" s="1057"/>
      <c r="G335" s="1059"/>
      <c r="H335" s="1059"/>
      <c r="I335" s="1059"/>
      <c r="J335" s="1059"/>
      <c r="K335" s="1059"/>
      <c r="L335" s="1059"/>
    </row>
    <row r="336" spans="1:12" s="1056" customFormat="1" hidden="1" x14ac:dyDescent="0.2">
      <c r="A336" s="36"/>
      <c r="B336" s="36"/>
      <c r="C336" s="1057"/>
      <c r="G336" s="1059"/>
      <c r="H336" s="1059"/>
      <c r="I336" s="1059"/>
      <c r="J336" s="1059"/>
      <c r="K336" s="1059"/>
      <c r="L336" s="1059"/>
    </row>
    <row r="337" spans="1:12" s="1056" customFormat="1" hidden="1" x14ac:dyDescent="0.2">
      <c r="A337" s="36"/>
      <c r="B337" s="36"/>
      <c r="C337" s="1057"/>
      <c r="G337" s="1059"/>
      <c r="H337" s="1059"/>
      <c r="I337" s="1059"/>
      <c r="J337" s="1059"/>
      <c r="K337" s="1059"/>
      <c r="L337" s="1059"/>
    </row>
    <row r="338" spans="1:12" s="1056" customFormat="1" hidden="1" x14ac:dyDescent="0.2">
      <c r="A338" s="36"/>
      <c r="B338" s="36"/>
      <c r="C338" s="1057"/>
      <c r="G338" s="1059"/>
      <c r="H338" s="1059"/>
      <c r="I338" s="1059"/>
      <c r="J338" s="1059"/>
      <c r="K338" s="1059"/>
      <c r="L338" s="1059"/>
    </row>
    <row r="339" spans="1:12" s="1056" customFormat="1" hidden="1" x14ac:dyDescent="0.2">
      <c r="A339" s="36"/>
      <c r="B339" s="36"/>
      <c r="C339" s="1057"/>
      <c r="G339" s="1059"/>
      <c r="H339" s="1059"/>
      <c r="I339" s="1059"/>
      <c r="J339" s="1059"/>
      <c r="K339" s="1059"/>
      <c r="L339" s="1059"/>
    </row>
    <row r="340" spans="1:12" s="1056" customFormat="1" hidden="1" x14ac:dyDescent="0.2">
      <c r="A340" s="36"/>
      <c r="B340" s="36"/>
      <c r="C340" s="1057"/>
      <c r="G340" s="1059"/>
      <c r="H340" s="1059"/>
      <c r="I340" s="1059"/>
      <c r="J340" s="1059"/>
      <c r="K340" s="1059"/>
      <c r="L340" s="1059"/>
    </row>
    <row r="341" spans="1:12" s="1056" customFormat="1" hidden="1" x14ac:dyDescent="0.2">
      <c r="A341" s="36"/>
      <c r="B341" s="36"/>
      <c r="C341" s="1057"/>
      <c r="G341" s="1059"/>
      <c r="H341" s="1059"/>
      <c r="I341" s="1059"/>
      <c r="J341" s="1059"/>
      <c r="K341" s="1059"/>
      <c r="L341" s="1059"/>
    </row>
    <row r="342" spans="1:12" s="1056" customFormat="1" hidden="1" x14ac:dyDescent="0.2">
      <c r="A342" s="36"/>
      <c r="B342" s="36"/>
      <c r="C342" s="1057"/>
      <c r="G342" s="1059"/>
      <c r="H342" s="1059"/>
      <c r="I342" s="1059"/>
      <c r="J342" s="1059"/>
      <c r="K342" s="1059"/>
      <c r="L342" s="1059"/>
    </row>
    <row r="343" spans="1:12" s="1056" customFormat="1" hidden="1" x14ac:dyDescent="0.2">
      <c r="A343" s="36"/>
      <c r="B343" s="36"/>
      <c r="C343" s="1057"/>
      <c r="G343" s="1059"/>
      <c r="H343" s="1059"/>
      <c r="I343" s="1059"/>
      <c r="J343" s="1059"/>
      <c r="K343" s="1059"/>
      <c r="L343" s="1059"/>
    </row>
    <row r="344" spans="1:12" s="1056" customFormat="1" hidden="1" x14ac:dyDescent="0.2">
      <c r="A344" s="36"/>
      <c r="B344" s="36"/>
      <c r="C344" s="1057"/>
      <c r="G344" s="1059"/>
      <c r="H344" s="1059"/>
      <c r="I344" s="1059"/>
      <c r="J344" s="1059"/>
      <c r="K344" s="1059"/>
      <c r="L344" s="1059"/>
    </row>
    <row r="345" spans="1:12" s="1056" customFormat="1" hidden="1" x14ac:dyDescent="0.2">
      <c r="A345" s="36"/>
      <c r="B345" s="36"/>
      <c r="C345" s="1057"/>
      <c r="G345" s="1059"/>
      <c r="H345" s="1059"/>
      <c r="I345" s="1059"/>
      <c r="J345" s="1059"/>
      <c r="K345" s="1059"/>
      <c r="L345" s="1059"/>
    </row>
    <row r="346" spans="1:12" s="1056" customFormat="1" hidden="1" x14ac:dyDescent="0.2">
      <c r="A346" s="36"/>
      <c r="B346" s="36"/>
      <c r="C346" s="1057"/>
      <c r="G346" s="1059"/>
      <c r="H346" s="1059"/>
      <c r="I346" s="1059"/>
      <c r="J346" s="1059"/>
      <c r="K346" s="1059"/>
      <c r="L346" s="1059"/>
    </row>
    <row r="347" spans="1:12" s="1056" customFormat="1" hidden="1" x14ac:dyDescent="0.2">
      <c r="A347" s="36"/>
      <c r="B347" s="36"/>
      <c r="C347" s="1057"/>
      <c r="G347" s="1059"/>
      <c r="H347" s="1059"/>
      <c r="I347" s="1059"/>
      <c r="J347" s="1059"/>
      <c r="K347" s="1059"/>
      <c r="L347" s="1059"/>
    </row>
    <row r="348" spans="1:12" s="1056" customFormat="1" hidden="1" x14ac:dyDescent="0.2">
      <c r="A348" s="36"/>
      <c r="B348" s="36"/>
      <c r="C348" s="1057"/>
      <c r="G348" s="1059"/>
      <c r="H348" s="1059"/>
      <c r="I348" s="1059"/>
      <c r="J348" s="1059"/>
      <c r="K348" s="1059"/>
      <c r="L348" s="1059"/>
    </row>
    <row r="349" spans="1:12" s="1056" customFormat="1" hidden="1" x14ac:dyDescent="0.2">
      <c r="A349" s="36"/>
      <c r="B349" s="36"/>
      <c r="C349" s="1057"/>
      <c r="G349" s="1059"/>
      <c r="H349" s="1059"/>
      <c r="I349" s="1059"/>
      <c r="J349" s="1059"/>
      <c r="K349" s="1059"/>
      <c r="L349" s="1059"/>
    </row>
    <row r="350" spans="1:12" s="1056" customFormat="1" hidden="1" x14ac:dyDescent="0.2">
      <c r="A350" s="36"/>
      <c r="B350" s="36"/>
      <c r="C350" s="1057"/>
      <c r="G350" s="1059"/>
      <c r="H350" s="1059"/>
      <c r="I350" s="1059"/>
      <c r="J350" s="1059"/>
      <c r="K350" s="1059"/>
      <c r="L350" s="1059"/>
    </row>
    <row r="351" spans="1:12" s="1056" customFormat="1" hidden="1" x14ac:dyDescent="0.2">
      <c r="A351" s="36"/>
      <c r="B351" s="36"/>
      <c r="C351" s="1057"/>
      <c r="G351" s="1059"/>
      <c r="H351" s="1059"/>
      <c r="I351" s="1059"/>
      <c r="J351" s="1059"/>
      <c r="K351" s="1059"/>
      <c r="L351" s="1059"/>
    </row>
    <row r="352" spans="1:12" s="1056" customFormat="1" hidden="1" x14ac:dyDescent="0.2">
      <c r="A352" s="36"/>
      <c r="B352" s="36"/>
      <c r="C352" s="1057"/>
      <c r="G352" s="1059"/>
      <c r="H352" s="1059"/>
      <c r="I352" s="1059"/>
      <c r="J352" s="1059"/>
      <c r="K352" s="1059"/>
      <c r="L352" s="1059"/>
    </row>
    <row r="353" spans="1:12" s="1056" customFormat="1" hidden="1" x14ac:dyDescent="0.2">
      <c r="A353" s="36"/>
      <c r="B353" s="36"/>
      <c r="C353" s="1057"/>
      <c r="G353" s="1059"/>
      <c r="H353" s="1059"/>
      <c r="I353" s="1059"/>
      <c r="J353" s="1059"/>
      <c r="K353" s="1059"/>
      <c r="L353" s="1059"/>
    </row>
    <row r="354" spans="1:12" s="1056" customFormat="1" hidden="1" x14ac:dyDescent="0.2">
      <c r="A354" s="36"/>
      <c r="B354" s="36"/>
      <c r="C354" s="1057"/>
      <c r="G354" s="1059"/>
      <c r="H354" s="1059"/>
      <c r="I354" s="1059"/>
      <c r="J354" s="1059"/>
      <c r="K354" s="1059"/>
      <c r="L354" s="1059"/>
    </row>
    <row r="355" spans="1:12" s="1056" customFormat="1" hidden="1" x14ac:dyDescent="0.2">
      <c r="A355" s="36"/>
      <c r="B355" s="36"/>
      <c r="C355" s="1057"/>
      <c r="G355" s="1059"/>
      <c r="H355" s="1059"/>
      <c r="I355" s="1059"/>
      <c r="J355" s="1059"/>
      <c r="K355" s="1059"/>
      <c r="L355" s="1059"/>
    </row>
    <row r="356" spans="1:12" s="1056" customFormat="1" hidden="1" x14ac:dyDescent="0.2">
      <c r="A356" s="36"/>
      <c r="B356" s="36"/>
      <c r="C356" s="1057"/>
      <c r="G356" s="1059"/>
      <c r="H356" s="1059"/>
      <c r="I356" s="1059"/>
      <c r="J356" s="1059"/>
      <c r="K356" s="1059"/>
      <c r="L356" s="1059"/>
    </row>
    <row r="357" spans="1:12" s="1056" customFormat="1" hidden="1" x14ac:dyDescent="0.2">
      <c r="A357" s="36"/>
      <c r="B357" s="36"/>
      <c r="C357" s="1057"/>
      <c r="G357" s="1059"/>
      <c r="H357" s="1059"/>
      <c r="I357" s="1059"/>
      <c r="J357" s="1059"/>
      <c r="K357" s="1059"/>
      <c r="L357" s="1059"/>
    </row>
    <row r="358" spans="1:12" s="1056" customFormat="1" hidden="1" x14ac:dyDescent="0.2">
      <c r="A358" s="36"/>
      <c r="B358" s="36"/>
      <c r="C358" s="1057"/>
      <c r="G358" s="1059"/>
      <c r="H358" s="1059"/>
      <c r="I358" s="1059"/>
      <c r="J358" s="1059"/>
      <c r="K358" s="1059"/>
      <c r="L358" s="1059"/>
    </row>
    <row r="359" spans="1:12" s="1056" customFormat="1" hidden="1" x14ac:dyDescent="0.2">
      <c r="A359" s="36"/>
      <c r="B359" s="36"/>
      <c r="C359" s="1057"/>
      <c r="G359" s="1059"/>
      <c r="H359" s="1059"/>
      <c r="I359" s="1059"/>
      <c r="J359" s="1059"/>
      <c r="K359" s="1059"/>
      <c r="L359" s="1059"/>
    </row>
    <row r="360" spans="1:12" s="1056" customFormat="1" hidden="1" x14ac:dyDescent="0.2">
      <c r="A360" s="36"/>
      <c r="B360" s="36"/>
      <c r="C360" s="1057"/>
      <c r="G360" s="1059"/>
      <c r="H360" s="1059"/>
      <c r="I360" s="1059"/>
      <c r="J360" s="1059"/>
      <c r="K360" s="1059"/>
      <c r="L360" s="1059"/>
    </row>
    <row r="361" spans="1:12" s="1056" customFormat="1" hidden="1" x14ac:dyDescent="0.2">
      <c r="A361" s="36"/>
      <c r="B361" s="36"/>
      <c r="C361" s="1057"/>
      <c r="G361" s="1059"/>
      <c r="H361" s="1059"/>
      <c r="I361" s="1059"/>
      <c r="J361" s="1059"/>
      <c r="K361" s="1059"/>
      <c r="L361" s="1059"/>
    </row>
    <row r="362" spans="1:12" s="1056" customFormat="1" hidden="1" x14ac:dyDescent="0.2">
      <c r="A362" s="36"/>
      <c r="B362" s="36"/>
      <c r="C362" s="1057"/>
      <c r="G362" s="1059"/>
      <c r="H362" s="1059"/>
      <c r="I362" s="1059"/>
      <c r="J362" s="1059"/>
      <c r="K362" s="1059"/>
      <c r="L362" s="1059"/>
    </row>
    <row r="363" spans="1:12" s="1056" customFormat="1" hidden="1" x14ac:dyDescent="0.2">
      <c r="A363" s="36"/>
      <c r="B363" s="36"/>
      <c r="C363" s="1057"/>
      <c r="G363" s="1059"/>
      <c r="H363" s="1059"/>
      <c r="I363" s="1059"/>
      <c r="J363" s="1059"/>
      <c r="K363" s="1059"/>
      <c r="L363" s="1059"/>
    </row>
    <row r="364" spans="1:12" s="1056" customFormat="1" hidden="1" x14ac:dyDescent="0.2">
      <c r="A364" s="36"/>
      <c r="B364" s="36"/>
      <c r="C364" s="1057"/>
      <c r="G364" s="1059"/>
      <c r="H364" s="1059"/>
      <c r="I364" s="1059"/>
      <c r="J364" s="1059"/>
      <c r="K364" s="1059"/>
      <c r="L364" s="1059"/>
    </row>
    <row r="365" spans="1:12" s="1056" customFormat="1" hidden="1" x14ac:dyDescent="0.2">
      <c r="A365" s="36"/>
      <c r="B365" s="36"/>
      <c r="C365" s="1057"/>
      <c r="G365" s="1059"/>
      <c r="H365" s="1059"/>
      <c r="I365" s="1059"/>
      <c r="J365" s="1059"/>
      <c r="K365" s="1059"/>
      <c r="L365" s="1059"/>
    </row>
    <row r="366" spans="1:12" s="1056" customFormat="1" hidden="1" x14ac:dyDescent="0.2">
      <c r="A366" s="36"/>
      <c r="B366" s="36"/>
      <c r="C366" s="1057"/>
      <c r="G366" s="1059"/>
      <c r="H366" s="1059"/>
      <c r="I366" s="1059"/>
      <c r="J366" s="1059"/>
      <c r="K366" s="1059"/>
      <c r="L366" s="1059"/>
    </row>
    <row r="367" spans="1:12" s="1056" customFormat="1" hidden="1" x14ac:dyDescent="0.2">
      <c r="A367" s="36"/>
      <c r="B367" s="36"/>
      <c r="C367" s="1057"/>
      <c r="G367" s="1059"/>
      <c r="H367" s="1059"/>
      <c r="I367" s="1059"/>
      <c r="J367" s="1059"/>
      <c r="K367" s="1059"/>
      <c r="L367" s="1059"/>
    </row>
    <row r="368" spans="1:12" s="1056" customFormat="1" hidden="1" x14ac:dyDescent="0.2">
      <c r="A368" s="36"/>
      <c r="B368" s="36"/>
      <c r="C368" s="1057"/>
      <c r="G368" s="1059"/>
      <c r="H368" s="1059"/>
      <c r="I368" s="1059"/>
      <c r="J368" s="1059"/>
      <c r="K368" s="1059"/>
      <c r="L368" s="1059"/>
    </row>
    <row r="369" spans="1:12" s="1056" customFormat="1" hidden="1" x14ac:dyDescent="0.2">
      <c r="A369" s="36"/>
      <c r="B369" s="36"/>
      <c r="C369" s="1057"/>
      <c r="G369" s="1059"/>
      <c r="H369" s="1059"/>
      <c r="I369" s="1059"/>
      <c r="J369" s="1059"/>
      <c r="K369" s="1059"/>
      <c r="L369" s="1059"/>
    </row>
    <row r="370" spans="1:12" s="1056" customFormat="1" hidden="1" x14ac:dyDescent="0.2">
      <c r="A370" s="36"/>
      <c r="B370" s="36"/>
      <c r="C370" s="1057"/>
      <c r="G370" s="1059"/>
      <c r="H370" s="1059"/>
      <c r="I370" s="1059"/>
      <c r="J370" s="1059"/>
      <c r="K370" s="1059"/>
      <c r="L370" s="1059"/>
    </row>
    <row r="371" spans="1:12" s="1056" customFormat="1" hidden="1" x14ac:dyDescent="0.2">
      <c r="A371" s="36"/>
      <c r="B371" s="36"/>
      <c r="C371" s="1057"/>
      <c r="G371" s="1059"/>
      <c r="H371" s="1059"/>
      <c r="I371" s="1059"/>
      <c r="J371" s="1059"/>
      <c r="K371" s="1059"/>
      <c r="L371" s="1059"/>
    </row>
    <row r="372" spans="1:12" s="1056" customFormat="1" hidden="1" x14ac:dyDescent="0.2">
      <c r="A372" s="36"/>
      <c r="B372" s="36"/>
      <c r="C372" s="1057"/>
      <c r="G372" s="1059"/>
      <c r="H372" s="1059"/>
      <c r="I372" s="1059"/>
      <c r="J372" s="1059"/>
      <c r="K372" s="1059"/>
      <c r="L372" s="1059"/>
    </row>
    <row r="373" spans="1:12" s="1056" customFormat="1" hidden="1" x14ac:dyDescent="0.2">
      <c r="A373" s="36"/>
      <c r="B373" s="36"/>
      <c r="C373" s="1057"/>
      <c r="G373" s="1059"/>
      <c r="H373" s="1059"/>
      <c r="I373" s="1059"/>
      <c r="J373" s="1059"/>
      <c r="K373" s="1059"/>
      <c r="L373" s="1059"/>
    </row>
    <row r="374" spans="1:12" s="1056" customFormat="1" hidden="1" x14ac:dyDescent="0.2">
      <c r="A374" s="36"/>
      <c r="B374" s="36"/>
      <c r="C374" s="1057"/>
      <c r="G374" s="1059"/>
      <c r="H374" s="1059"/>
      <c r="I374" s="1059"/>
      <c r="J374" s="1059"/>
      <c r="K374" s="1059"/>
      <c r="L374" s="1059"/>
    </row>
    <row r="375" spans="1:12" s="1056" customFormat="1" hidden="1" x14ac:dyDescent="0.2">
      <c r="A375" s="36"/>
      <c r="B375" s="36"/>
      <c r="C375" s="1057"/>
      <c r="G375" s="1059"/>
      <c r="H375" s="1059"/>
      <c r="I375" s="1059"/>
      <c r="J375" s="1059"/>
      <c r="K375" s="1059"/>
      <c r="L375" s="1059"/>
    </row>
    <row r="376" spans="1:12" s="1056" customFormat="1" hidden="1" x14ac:dyDescent="0.2">
      <c r="A376" s="36"/>
      <c r="B376" s="36"/>
      <c r="C376" s="1057"/>
      <c r="G376" s="1059"/>
      <c r="H376" s="1059"/>
      <c r="I376" s="1059"/>
      <c r="J376" s="1059"/>
      <c r="K376" s="1059"/>
      <c r="L376" s="1059"/>
    </row>
    <row r="377" spans="1:12" s="1056" customFormat="1" hidden="1" x14ac:dyDescent="0.2">
      <c r="A377" s="36"/>
      <c r="B377" s="36"/>
      <c r="C377" s="1057"/>
      <c r="G377" s="1059"/>
      <c r="H377" s="1059"/>
      <c r="I377" s="1059"/>
      <c r="J377" s="1059"/>
      <c r="K377" s="1059"/>
      <c r="L377" s="1059"/>
    </row>
    <row r="378" spans="1:12" s="1056" customFormat="1" hidden="1" x14ac:dyDescent="0.2">
      <c r="A378" s="36"/>
      <c r="B378" s="36"/>
      <c r="C378" s="1057"/>
      <c r="G378" s="1059"/>
      <c r="H378" s="1059"/>
      <c r="I378" s="1059"/>
      <c r="J378" s="1059"/>
      <c r="K378" s="1059"/>
      <c r="L378" s="1059"/>
    </row>
    <row r="379" spans="1:12" s="1056" customFormat="1" hidden="1" x14ac:dyDescent="0.2">
      <c r="A379" s="36"/>
      <c r="B379" s="36"/>
      <c r="C379" s="1057"/>
      <c r="G379" s="1059"/>
      <c r="H379" s="1059"/>
      <c r="I379" s="1059"/>
      <c r="J379" s="1059"/>
      <c r="K379" s="1059"/>
      <c r="L379" s="1059"/>
    </row>
    <row r="380" spans="1:12" s="1056" customFormat="1" hidden="1" x14ac:dyDescent="0.2">
      <c r="A380" s="36"/>
      <c r="B380" s="36"/>
      <c r="C380" s="1057"/>
      <c r="G380" s="1059"/>
      <c r="H380" s="1059"/>
      <c r="I380" s="1059"/>
      <c r="J380" s="1059"/>
      <c r="K380" s="1059"/>
      <c r="L380" s="1059"/>
    </row>
    <row r="381" spans="1:12" s="1056" customFormat="1" hidden="1" x14ac:dyDescent="0.2">
      <c r="A381" s="36"/>
      <c r="B381" s="36"/>
      <c r="C381" s="1057"/>
      <c r="G381" s="1059"/>
      <c r="H381" s="1059"/>
      <c r="I381" s="1059"/>
      <c r="J381" s="1059"/>
      <c r="K381" s="1059"/>
      <c r="L381" s="1059"/>
    </row>
    <row r="382" spans="1:12" s="1056" customFormat="1" hidden="1" x14ac:dyDescent="0.2">
      <c r="A382" s="36"/>
      <c r="B382" s="36"/>
      <c r="C382" s="1057"/>
      <c r="G382" s="1059"/>
      <c r="H382" s="1059"/>
      <c r="I382" s="1059"/>
      <c r="J382" s="1059"/>
      <c r="K382" s="1059"/>
      <c r="L382" s="1059"/>
    </row>
    <row r="383" spans="1:12" s="1056" customFormat="1" hidden="1" x14ac:dyDescent="0.2">
      <c r="A383" s="36"/>
      <c r="B383" s="36"/>
      <c r="C383" s="1057"/>
      <c r="G383" s="1059"/>
      <c r="H383" s="1059"/>
      <c r="I383" s="1059"/>
      <c r="J383" s="1059"/>
      <c r="K383" s="1059"/>
      <c r="L383" s="1059"/>
    </row>
    <row r="384" spans="1:12" s="1056" customFormat="1" hidden="1" x14ac:dyDescent="0.2">
      <c r="A384" s="36"/>
      <c r="B384" s="36"/>
      <c r="C384" s="1057"/>
      <c r="G384" s="1059"/>
      <c r="H384" s="1059"/>
      <c r="I384" s="1059"/>
      <c r="J384" s="1059"/>
      <c r="K384" s="1059"/>
      <c r="L384" s="1059"/>
    </row>
    <row r="385" spans="1:12" s="1056" customFormat="1" hidden="1" x14ac:dyDescent="0.2">
      <c r="A385" s="36"/>
      <c r="B385" s="36"/>
      <c r="C385" s="1057"/>
      <c r="G385" s="1059"/>
      <c r="H385" s="1059"/>
      <c r="I385" s="1059"/>
      <c r="J385" s="1059"/>
      <c r="K385" s="1059"/>
      <c r="L385" s="1059"/>
    </row>
    <row r="386" spans="1:12" s="1056" customFormat="1" hidden="1" x14ac:dyDescent="0.2">
      <c r="A386" s="36"/>
      <c r="B386" s="36"/>
      <c r="C386" s="1057"/>
      <c r="G386" s="1059"/>
      <c r="H386" s="1059"/>
      <c r="I386" s="1059"/>
      <c r="J386" s="1059"/>
      <c r="K386" s="1059"/>
      <c r="L386" s="1059"/>
    </row>
    <row r="387" spans="1:12" s="1056" customFormat="1" hidden="1" x14ac:dyDescent="0.2">
      <c r="A387" s="36"/>
      <c r="B387" s="36"/>
      <c r="C387" s="1057"/>
      <c r="G387" s="1059"/>
      <c r="H387" s="1059"/>
      <c r="I387" s="1059"/>
      <c r="J387" s="1059"/>
      <c r="K387" s="1059"/>
      <c r="L387" s="1059"/>
    </row>
    <row r="388" spans="1:12" s="1056" customFormat="1" hidden="1" x14ac:dyDescent="0.2">
      <c r="A388" s="36"/>
      <c r="B388" s="36"/>
      <c r="C388" s="1057"/>
      <c r="G388" s="1059"/>
      <c r="H388" s="1059"/>
      <c r="I388" s="1059"/>
      <c r="J388" s="1059"/>
      <c r="K388" s="1059"/>
      <c r="L388" s="1059"/>
    </row>
    <row r="389" spans="1:12" s="1056" customFormat="1" hidden="1" x14ac:dyDescent="0.2">
      <c r="A389" s="36"/>
      <c r="B389" s="36"/>
      <c r="C389" s="1057"/>
      <c r="G389" s="1059"/>
      <c r="H389" s="1059"/>
      <c r="I389" s="1059"/>
      <c r="J389" s="1059"/>
      <c r="K389" s="1059"/>
      <c r="L389" s="1059"/>
    </row>
    <row r="390" spans="1:12" s="1056" customFormat="1" hidden="1" x14ac:dyDescent="0.2">
      <c r="A390" s="36"/>
      <c r="B390" s="36"/>
      <c r="C390" s="1057"/>
      <c r="G390" s="1059"/>
      <c r="H390" s="1059"/>
      <c r="I390" s="1059"/>
      <c r="J390" s="1059"/>
      <c r="K390" s="1059"/>
      <c r="L390" s="1059"/>
    </row>
    <row r="391" spans="1:12" s="1056" customFormat="1" hidden="1" x14ac:dyDescent="0.2">
      <c r="A391" s="36"/>
      <c r="B391" s="36"/>
      <c r="C391" s="1057"/>
      <c r="G391" s="1059"/>
      <c r="H391" s="1059"/>
      <c r="I391" s="1059"/>
      <c r="J391" s="1059"/>
      <c r="K391" s="1059"/>
      <c r="L391" s="1059"/>
    </row>
    <row r="392" spans="1:12" s="1056" customFormat="1" hidden="1" x14ac:dyDescent="0.2">
      <c r="A392" s="36"/>
      <c r="B392" s="36"/>
      <c r="C392" s="1057"/>
      <c r="G392" s="1059"/>
      <c r="H392" s="1059"/>
      <c r="I392" s="1059"/>
      <c r="J392" s="1059"/>
      <c r="K392" s="1059"/>
      <c r="L392" s="1059"/>
    </row>
    <row r="393" spans="1:12" s="1056" customFormat="1" hidden="1" x14ac:dyDescent="0.2">
      <c r="A393" s="36"/>
      <c r="B393" s="36"/>
      <c r="C393" s="1057"/>
      <c r="G393" s="1059"/>
      <c r="H393" s="1059"/>
      <c r="I393" s="1059"/>
      <c r="J393" s="1059"/>
      <c r="K393" s="1059"/>
      <c r="L393" s="1059"/>
    </row>
    <row r="394" spans="1:12" s="1056" customFormat="1" hidden="1" x14ac:dyDescent="0.2">
      <c r="A394" s="36"/>
      <c r="B394" s="36"/>
      <c r="C394" s="1057"/>
      <c r="G394" s="1059"/>
      <c r="H394" s="1059"/>
      <c r="I394" s="1059"/>
      <c r="J394" s="1059"/>
      <c r="K394" s="1059"/>
      <c r="L394" s="1059"/>
    </row>
    <row r="395" spans="1:12" s="1056" customFormat="1" hidden="1" x14ac:dyDescent="0.2">
      <c r="A395" s="36"/>
      <c r="B395" s="36"/>
      <c r="C395" s="1057"/>
      <c r="G395" s="1059"/>
      <c r="H395" s="1059"/>
      <c r="I395" s="1059"/>
      <c r="J395" s="1059"/>
      <c r="K395" s="1059"/>
      <c r="L395" s="1059"/>
    </row>
    <row r="396" spans="1:12" s="1056" customFormat="1" hidden="1" x14ac:dyDescent="0.2">
      <c r="A396" s="36"/>
      <c r="B396" s="36"/>
      <c r="C396" s="1057"/>
      <c r="G396" s="1059"/>
      <c r="H396" s="1059"/>
      <c r="I396" s="1059"/>
      <c r="J396" s="1059"/>
      <c r="K396" s="1059"/>
      <c r="L396" s="1059"/>
    </row>
    <row r="397" spans="1:12" s="1056" customFormat="1" hidden="1" x14ac:dyDescent="0.2">
      <c r="A397" s="36"/>
      <c r="B397" s="36"/>
      <c r="C397" s="1057"/>
      <c r="G397" s="1059"/>
      <c r="H397" s="1059"/>
      <c r="I397" s="1059"/>
      <c r="J397" s="1059"/>
      <c r="K397" s="1059"/>
      <c r="L397" s="1059"/>
    </row>
    <row r="398" spans="1:12" s="1056" customFormat="1" hidden="1" x14ac:dyDescent="0.2">
      <c r="A398" s="36"/>
      <c r="B398" s="36"/>
      <c r="C398" s="1057"/>
      <c r="G398" s="1059"/>
      <c r="H398" s="1059"/>
      <c r="I398" s="1059"/>
      <c r="J398" s="1059"/>
      <c r="K398" s="1059"/>
      <c r="L398" s="1059"/>
    </row>
    <row r="399" spans="1:12" s="1056" customFormat="1" hidden="1" x14ac:dyDescent="0.2">
      <c r="A399" s="36"/>
      <c r="B399" s="36"/>
      <c r="C399" s="1057"/>
      <c r="G399" s="1059"/>
      <c r="H399" s="1059"/>
      <c r="I399" s="1059"/>
      <c r="J399" s="1059"/>
      <c r="K399" s="1059"/>
      <c r="L399" s="1059"/>
    </row>
    <row r="400" spans="1:12" s="1056" customFormat="1" hidden="1" x14ac:dyDescent="0.2">
      <c r="A400" s="36"/>
      <c r="B400" s="36"/>
      <c r="C400" s="1057"/>
      <c r="G400" s="1059"/>
      <c r="H400" s="1059"/>
      <c r="I400" s="1059"/>
      <c r="J400" s="1059"/>
      <c r="K400" s="1059"/>
      <c r="L400" s="1059"/>
    </row>
    <row r="401" spans="1:12" s="1056" customFormat="1" hidden="1" x14ac:dyDescent="0.2">
      <c r="A401" s="36"/>
      <c r="B401" s="36"/>
      <c r="C401" s="1057"/>
      <c r="G401" s="1059"/>
      <c r="H401" s="1059"/>
      <c r="I401" s="1059"/>
      <c r="J401" s="1059"/>
      <c r="K401" s="1059"/>
      <c r="L401" s="1059"/>
    </row>
    <row r="402" spans="1:12" s="1056" customFormat="1" hidden="1" x14ac:dyDescent="0.2">
      <c r="A402" s="36"/>
      <c r="B402" s="36"/>
      <c r="C402" s="1057"/>
      <c r="G402" s="1059"/>
      <c r="H402" s="1059"/>
      <c r="I402" s="1059"/>
      <c r="J402" s="1059"/>
      <c r="K402" s="1059"/>
      <c r="L402" s="1059"/>
    </row>
    <row r="403" spans="1:12" s="1056" customFormat="1" hidden="1" x14ac:dyDescent="0.2">
      <c r="A403" s="36"/>
      <c r="B403" s="36"/>
      <c r="C403" s="1057"/>
      <c r="G403" s="1059"/>
      <c r="H403" s="1059"/>
      <c r="I403" s="1059"/>
      <c r="J403" s="1059"/>
      <c r="K403" s="1059"/>
      <c r="L403" s="1059"/>
    </row>
    <row r="404" spans="1:12" s="1056" customFormat="1" hidden="1" x14ac:dyDescent="0.2">
      <c r="A404" s="36"/>
      <c r="B404" s="36"/>
      <c r="C404" s="1057"/>
      <c r="G404" s="1059"/>
      <c r="H404" s="1059"/>
      <c r="I404" s="1059"/>
      <c r="J404" s="1059"/>
      <c r="K404" s="1059"/>
      <c r="L404" s="1059"/>
    </row>
    <row r="405" spans="1:12" s="1056" customFormat="1" hidden="1" x14ac:dyDescent="0.2">
      <c r="A405" s="36"/>
      <c r="B405" s="36"/>
      <c r="C405" s="1057"/>
      <c r="G405" s="1059"/>
      <c r="H405" s="1059"/>
      <c r="I405" s="1059"/>
      <c r="J405" s="1059"/>
      <c r="K405" s="1059"/>
      <c r="L405" s="1059"/>
    </row>
    <row r="406" spans="1:12" s="1056" customFormat="1" hidden="1" x14ac:dyDescent="0.2">
      <c r="A406" s="36"/>
      <c r="B406" s="36"/>
      <c r="C406" s="1057"/>
      <c r="G406" s="1059"/>
      <c r="H406" s="1059"/>
      <c r="I406" s="1059"/>
      <c r="J406" s="1059"/>
      <c r="K406" s="1059"/>
      <c r="L406" s="1059"/>
    </row>
    <row r="407" spans="1:12" s="1056" customFormat="1" hidden="1" x14ac:dyDescent="0.2">
      <c r="A407" s="36"/>
      <c r="B407" s="36"/>
      <c r="C407" s="1057"/>
      <c r="G407" s="1059"/>
      <c r="H407" s="1059"/>
      <c r="I407" s="1059"/>
      <c r="J407" s="1059"/>
      <c r="K407" s="1059"/>
      <c r="L407" s="1059"/>
    </row>
    <row r="408" spans="1:12" s="1056" customFormat="1" hidden="1" x14ac:dyDescent="0.2">
      <c r="A408" s="36"/>
      <c r="B408" s="36"/>
      <c r="C408" s="1057"/>
      <c r="G408" s="1059"/>
      <c r="H408" s="1059"/>
      <c r="I408" s="1059"/>
      <c r="J408" s="1059"/>
      <c r="K408" s="1059"/>
      <c r="L408" s="1059"/>
    </row>
    <row r="409" spans="1:12" s="1056" customFormat="1" hidden="1" x14ac:dyDescent="0.2">
      <c r="A409" s="36"/>
      <c r="B409" s="36"/>
      <c r="C409" s="1057"/>
      <c r="G409" s="1059"/>
      <c r="H409" s="1059"/>
      <c r="I409" s="1059"/>
      <c r="J409" s="1059"/>
      <c r="K409" s="1059"/>
      <c r="L409" s="1059"/>
    </row>
    <row r="410" spans="1:12" s="1056" customFormat="1" hidden="1" x14ac:dyDescent="0.2">
      <c r="A410" s="36"/>
      <c r="B410" s="36"/>
      <c r="C410" s="1057"/>
      <c r="G410" s="1059"/>
      <c r="H410" s="1059"/>
      <c r="I410" s="1059"/>
      <c r="J410" s="1059"/>
      <c r="K410" s="1059"/>
      <c r="L410" s="1059"/>
    </row>
    <row r="411" spans="1:12" s="1056" customFormat="1" hidden="1" x14ac:dyDescent="0.2">
      <c r="A411" s="36"/>
      <c r="B411" s="36"/>
      <c r="C411" s="1057"/>
      <c r="G411" s="1059"/>
      <c r="H411" s="1059"/>
      <c r="I411" s="1059"/>
      <c r="J411" s="1059"/>
      <c r="K411" s="1059"/>
      <c r="L411" s="1059"/>
    </row>
    <row r="412" spans="1:12" s="1056" customFormat="1" hidden="1" x14ac:dyDescent="0.2">
      <c r="A412" s="36"/>
      <c r="B412" s="36"/>
      <c r="C412" s="1057"/>
      <c r="G412" s="1059"/>
      <c r="H412" s="1059"/>
      <c r="I412" s="1059"/>
      <c r="J412" s="1059"/>
      <c r="K412" s="1059"/>
      <c r="L412" s="1059"/>
    </row>
    <row r="413" spans="1:12" s="1056" customFormat="1" hidden="1" x14ac:dyDescent="0.2">
      <c r="A413" s="36"/>
      <c r="B413" s="36"/>
      <c r="C413" s="1057"/>
      <c r="G413" s="1059"/>
      <c r="H413" s="1059"/>
      <c r="I413" s="1059"/>
      <c r="J413" s="1059"/>
      <c r="K413" s="1059"/>
      <c r="L413" s="1059"/>
    </row>
    <row r="414" spans="1:12" s="1056" customFormat="1" hidden="1" x14ac:dyDescent="0.2">
      <c r="A414" s="36"/>
      <c r="B414" s="36"/>
      <c r="C414" s="1057"/>
      <c r="G414" s="1059"/>
      <c r="H414" s="1059"/>
      <c r="I414" s="1059"/>
      <c r="J414" s="1059"/>
      <c r="K414" s="1059"/>
      <c r="L414" s="1059"/>
    </row>
    <row r="415" spans="1:12" s="1056" customFormat="1" hidden="1" x14ac:dyDescent="0.2">
      <c r="A415" s="36"/>
      <c r="B415" s="36"/>
      <c r="C415" s="1057"/>
      <c r="G415" s="1059"/>
      <c r="H415" s="1059"/>
      <c r="I415" s="1059"/>
      <c r="J415" s="1059"/>
      <c r="K415" s="1059"/>
      <c r="L415" s="1059"/>
    </row>
    <row r="416" spans="1:12" s="1056" customFormat="1" hidden="1" x14ac:dyDescent="0.2">
      <c r="A416" s="36"/>
      <c r="B416" s="36"/>
      <c r="C416" s="1057"/>
      <c r="G416" s="1059"/>
      <c r="H416" s="1059"/>
      <c r="I416" s="1059"/>
      <c r="J416" s="1059"/>
      <c r="K416" s="1059"/>
      <c r="L416" s="1059"/>
    </row>
    <row r="417" spans="1:12" s="1056" customFormat="1" hidden="1" x14ac:dyDescent="0.2">
      <c r="A417" s="36"/>
      <c r="B417" s="36"/>
      <c r="C417" s="1057"/>
      <c r="G417" s="1059"/>
      <c r="H417" s="1059"/>
      <c r="I417" s="1059"/>
      <c r="J417" s="1059"/>
      <c r="K417" s="1059"/>
      <c r="L417" s="1059"/>
    </row>
    <row r="418" spans="1:12" s="1056" customFormat="1" hidden="1" x14ac:dyDescent="0.2">
      <c r="A418" s="36"/>
      <c r="B418" s="36"/>
      <c r="C418" s="1057"/>
      <c r="G418" s="1059"/>
      <c r="H418" s="1059"/>
      <c r="I418" s="1059"/>
      <c r="J418" s="1059"/>
      <c r="K418" s="1059"/>
      <c r="L418" s="1059"/>
    </row>
    <row r="419" spans="1:12" s="1056" customFormat="1" hidden="1" x14ac:dyDescent="0.2">
      <c r="A419" s="36"/>
      <c r="B419" s="36"/>
      <c r="C419" s="1057"/>
      <c r="G419" s="1059"/>
      <c r="H419" s="1059"/>
      <c r="I419" s="1059"/>
      <c r="J419" s="1059"/>
      <c r="K419" s="1059"/>
      <c r="L419" s="1059"/>
    </row>
    <row r="420" spans="1:12" s="1056" customFormat="1" hidden="1" x14ac:dyDescent="0.2">
      <c r="A420" s="36"/>
      <c r="B420" s="36"/>
      <c r="C420" s="1057"/>
      <c r="G420" s="1059"/>
      <c r="H420" s="1059"/>
      <c r="I420" s="1059"/>
      <c r="J420" s="1059"/>
      <c r="K420" s="1059"/>
      <c r="L420" s="1059"/>
    </row>
    <row r="421" spans="1:12" s="1056" customFormat="1" hidden="1" x14ac:dyDescent="0.2">
      <c r="A421" s="36"/>
      <c r="B421" s="36"/>
      <c r="C421" s="1057"/>
      <c r="G421" s="1059"/>
      <c r="H421" s="1059"/>
      <c r="I421" s="1059"/>
      <c r="J421" s="1059"/>
      <c r="K421" s="1059"/>
      <c r="L421" s="1059"/>
    </row>
    <row r="422" spans="1:12" s="1056" customFormat="1" hidden="1" x14ac:dyDescent="0.2">
      <c r="A422" s="36"/>
      <c r="B422" s="36"/>
      <c r="C422" s="1057"/>
      <c r="G422" s="1059"/>
      <c r="H422" s="1059"/>
      <c r="I422" s="1059"/>
      <c r="J422" s="1059"/>
      <c r="K422" s="1059"/>
      <c r="L422" s="1059"/>
    </row>
    <row r="423" spans="1:12" s="1056" customFormat="1" hidden="1" x14ac:dyDescent="0.2">
      <c r="A423" s="36"/>
      <c r="B423" s="36"/>
      <c r="C423" s="1057"/>
      <c r="G423" s="1059"/>
      <c r="H423" s="1059"/>
      <c r="I423" s="1059"/>
      <c r="J423" s="1059"/>
      <c r="K423" s="1059"/>
      <c r="L423" s="1059"/>
    </row>
    <row r="424" spans="1:12" s="1056" customFormat="1" hidden="1" x14ac:dyDescent="0.2">
      <c r="A424" s="36"/>
      <c r="B424" s="36"/>
      <c r="C424" s="1057"/>
      <c r="G424" s="1059"/>
      <c r="H424" s="1059"/>
      <c r="I424" s="1059"/>
      <c r="J424" s="1059"/>
      <c r="K424" s="1059"/>
      <c r="L424" s="1059"/>
    </row>
    <row r="425" spans="1:12" s="1056" customFormat="1" hidden="1" x14ac:dyDescent="0.2">
      <c r="A425" s="36"/>
      <c r="B425" s="36"/>
      <c r="C425" s="1057"/>
      <c r="G425" s="1059"/>
      <c r="H425" s="1059"/>
      <c r="I425" s="1059"/>
      <c r="J425" s="1059"/>
      <c r="K425" s="1059"/>
      <c r="L425" s="1059"/>
    </row>
    <row r="426" spans="1:12" s="1056" customFormat="1" hidden="1" x14ac:dyDescent="0.2">
      <c r="A426" s="36"/>
      <c r="B426" s="36"/>
      <c r="C426" s="1057"/>
      <c r="G426" s="1059"/>
      <c r="H426" s="1059"/>
      <c r="I426" s="1059"/>
      <c r="J426" s="1059"/>
      <c r="K426" s="1059"/>
      <c r="L426" s="1059"/>
    </row>
    <row r="427" spans="1:12" s="1056" customFormat="1" hidden="1" x14ac:dyDescent="0.2">
      <c r="A427" s="36"/>
      <c r="B427" s="36"/>
      <c r="C427" s="1057"/>
      <c r="G427" s="1059"/>
      <c r="H427" s="1059"/>
      <c r="I427" s="1059"/>
      <c r="J427" s="1059"/>
      <c r="K427" s="1059"/>
      <c r="L427" s="1059"/>
    </row>
    <row r="428" spans="1:12" s="1056" customFormat="1" hidden="1" x14ac:dyDescent="0.2">
      <c r="A428" s="36"/>
      <c r="B428" s="36"/>
      <c r="C428" s="1057"/>
      <c r="G428" s="1059"/>
      <c r="H428" s="1059"/>
      <c r="I428" s="1059"/>
      <c r="J428" s="1059"/>
      <c r="K428" s="1059"/>
      <c r="L428" s="1059"/>
    </row>
    <row r="429" spans="1:12" s="1056" customFormat="1" hidden="1" x14ac:dyDescent="0.2">
      <c r="A429" s="36"/>
      <c r="B429" s="36"/>
      <c r="C429" s="1057"/>
      <c r="G429" s="1059"/>
      <c r="H429" s="1059"/>
      <c r="I429" s="1059"/>
      <c r="J429" s="1059"/>
      <c r="K429" s="1059"/>
      <c r="L429" s="1059"/>
    </row>
    <row r="430" spans="1:12" s="1056" customFormat="1" hidden="1" x14ac:dyDescent="0.2">
      <c r="A430" s="36"/>
      <c r="B430" s="36"/>
      <c r="C430" s="1057"/>
      <c r="G430" s="1059"/>
      <c r="H430" s="1059"/>
      <c r="I430" s="1059"/>
      <c r="J430" s="1059"/>
      <c r="K430" s="1059"/>
      <c r="L430" s="1059"/>
    </row>
    <row r="431" spans="1:12" s="1056" customFormat="1" hidden="1" x14ac:dyDescent="0.2">
      <c r="A431" s="36"/>
      <c r="B431" s="36"/>
      <c r="C431" s="1057"/>
      <c r="G431" s="1059"/>
      <c r="H431" s="1059"/>
      <c r="I431" s="1059"/>
      <c r="J431" s="1059"/>
      <c r="K431" s="1059"/>
      <c r="L431" s="1059"/>
    </row>
    <row r="432" spans="1:12" s="1056" customFormat="1" hidden="1" x14ac:dyDescent="0.2">
      <c r="A432" s="36"/>
      <c r="B432" s="36"/>
      <c r="C432" s="1057"/>
      <c r="G432" s="1059"/>
      <c r="H432" s="1059"/>
      <c r="I432" s="1059"/>
      <c r="J432" s="1059"/>
      <c r="K432" s="1059"/>
      <c r="L432" s="1059"/>
    </row>
    <row r="433" spans="1:12" s="1056" customFormat="1" x14ac:dyDescent="0.2">
      <c r="A433" s="36"/>
      <c r="B433" s="36"/>
      <c r="C433" s="1057"/>
      <c r="G433" s="1059"/>
      <c r="H433" s="1059"/>
      <c r="I433" s="1059"/>
      <c r="J433" s="1059"/>
      <c r="K433" s="1059"/>
      <c r="L433" s="1059"/>
    </row>
    <row r="434" spans="1:12" s="1056" customFormat="1" x14ac:dyDescent="0.2">
      <c r="A434" s="36"/>
      <c r="B434" s="36"/>
      <c r="C434" s="1057"/>
      <c r="G434" s="1059"/>
      <c r="H434" s="1059"/>
      <c r="I434" s="1059"/>
      <c r="J434" s="1059"/>
      <c r="K434" s="1059"/>
      <c r="L434" s="1059"/>
    </row>
    <row r="435" spans="1:12" s="1056" customFormat="1" x14ac:dyDescent="0.2">
      <c r="A435" s="36"/>
      <c r="B435" s="36"/>
      <c r="C435" s="1057"/>
      <c r="G435" s="1059"/>
      <c r="H435" s="1059"/>
      <c r="I435" s="1059"/>
      <c r="J435" s="1059"/>
      <c r="K435" s="1059"/>
      <c r="L435" s="1059"/>
    </row>
    <row r="436" spans="1:12" s="1056" customFormat="1" x14ac:dyDescent="0.2">
      <c r="A436" s="36"/>
      <c r="B436" s="36"/>
      <c r="C436" s="1057"/>
      <c r="G436" s="1059"/>
      <c r="H436" s="1059"/>
      <c r="I436" s="1059"/>
      <c r="J436" s="1059"/>
      <c r="K436" s="1059"/>
      <c r="L436" s="1059"/>
    </row>
    <row r="437" spans="1:12" x14ac:dyDescent="0.2"/>
    <row r="438" spans="1:12" x14ac:dyDescent="0.2"/>
    <row r="439" spans="1:12" x14ac:dyDescent="0.2"/>
    <row r="440" spans="1:12" x14ac:dyDescent="0.2"/>
    <row r="441" spans="1:12" x14ac:dyDescent="0.2"/>
    <row r="442" spans="1:12" x14ac:dyDescent="0.2"/>
    <row r="443" spans="1:12" x14ac:dyDescent="0.2"/>
    <row r="444" spans="1:12" x14ac:dyDescent="0.2"/>
    <row r="445" spans="1:12" x14ac:dyDescent="0.2"/>
    <row r="446" spans="1:12" x14ac:dyDescent="0.2"/>
    <row r="447" spans="1:12" x14ac:dyDescent="0.2"/>
    <row r="448" spans="1:12"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sheetData>
  <sheetProtection algorithmName="SHA-512" hashValue="lY9pieXsaYb6xLcBuVjhRAOkCj5lOSjTZC9zUrhzyJPmk4um4EJEeZY/mhb7VyxNY1ou8W9THqGL7hmK7yuE4Q==" saltValue="Zf90McmthiEjH8kfWvKZOQ==" spinCount="100000" sheet="1" objects="1" scenarios="1"/>
  <mergeCells count="10">
    <mergeCell ref="L5:L7"/>
    <mergeCell ref="D254:L254"/>
    <mergeCell ref="D255:L255"/>
    <mergeCell ref="D256:L256"/>
    <mergeCell ref="B5:F7"/>
    <mergeCell ref="G5:G7"/>
    <mergeCell ref="H5:H7"/>
    <mergeCell ref="I5:I7"/>
    <mergeCell ref="J5:J7"/>
    <mergeCell ref="K5:K7"/>
  </mergeCells>
  <dataValidations count="2">
    <dataValidation allowBlank="1" showErrorMessage="1" sqref="L1"/>
    <dataValidation type="list" allowBlank="1" showInputMessage="1" showErrorMessage="1" prompt="Choose the appropriate method for risk weighting." sqref="L177 L170 L154">
      <formula1>$P$155:$P$157</formula1>
    </dataValidation>
  </dataValidations>
  <pageMargins left="0.34" right="0.34" top="0.5" bottom="0.4" header="0.2" footer="0.2"/>
  <pageSetup paperSize="9" scale="56" fitToHeight="9" orientation="portrait" r:id="rId1"/>
  <headerFooter alignWithMargins="0">
    <oddFooter>&amp;L&amp;8&amp;A&amp;R&amp;8&amp;P of &amp;N</oddFooter>
  </headerFooter>
  <rowBreaks count="2" manualBreakCount="2">
    <brk id="109" max="12" man="1"/>
    <brk id="19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60"/>
  <sheetViews>
    <sheetView showGridLines="0" topLeftCell="A22" zoomScaleNormal="115" zoomScaleSheetLayoutView="85" workbookViewId="0">
      <selection activeCell="H1" sqref="H1"/>
    </sheetView>
  </sheetViews>
  <sheetFormatPr defaultColWidth="0" defaultRowHeight="11.25" zeroHeight="1" x14ac:dyDescent="0.2"/>
  <cols>
    <col min="1" max="1" width="2.28515625" style="32" customWidth="1"/>
    <col min="2" max="2" width="5.7109375" style="32" customWidth="1"/>
    <col min="3" max="4" width="2.28515625" style="32" customWidth="1"/>
    <col min="5" max="5" width="6.5703125" style="32" customWidth="1"/>
    <col min="6" max="6" width="46" style="32" customWidth="1"/>
    <col min="7" max="7" width="23.7109375" style="32" customWidth="1"/>
    <col min="8" max="8" width="14.5703125" style="32" customWidth="1"/>
    <col min="9" max="9" width="2.28515625" style="32" customWidth="1"/>
    <col min="10" max="16384" width="0" style="32" hidden="1"/>
  </cols>
  <sheetData>
    <row r="1" spans="1:10" ht="13.5" thickBot="1" x14ac:dyDescent="0.3">
      <c r="A1" s="61"/>
      <c r="B1" s="610" t="s">
        <v>21</v>
      </c>
      <c r="C1" s="61"/>
      <c r="D1" s="61"/>
      <c r="E1" s="61"/>
      <c r="F1" s="61"/>
      <c r="G1" s="612" t="s">
        <v>213</v>
      </c>
      <c r="H1" s="738" t="str">
        <f>IF('Sec A Balance Sheet - SF'!$I$1=0," ",'Sec A Balance Sheet - SF'!$I$1)</f>
        <v xml:space="preserve"> </v>
      </c>
    </row>
    <row r="2" spans="1:10" ht="12.75" x14ac:dyDescent="0.25">
      <c r="A2" s="61"/>
      <c r="B2" s="610" t="s">
        <v>510</v>
      </c>
      <c r="C2" s="61"/>
      <c r="D2" s="61"/>
      <c r="E2" s="61"/>
      <c r="F2" s="61"/>
      <c r="G2" s="61"/>
    </row>
    <row r="3" spans="1:10" ht="12.75" x14ac:dyDescent="0.25">
      <c r="F3" s="134"/>
      <c r="G3" s="134"/>
      <c r="H3" s="83"/>
      <c r="I3" s="66"/>
      <c r="J3" s="47"/>
    </row>
    <row r="4" spans="1:10" x14ac:dyDescent="0.2">
      <c r="H4" s="135"/>
    </row>
    <row r="5" spans="1:10" ht="12" thickBot="1" x14ac:dyDescent="0.25">
      <c r="B5" s="39" t="s">
        <v>185</v>
      </c>
      <c r="H5" s="135"/>
    </row>
    <row r="6" spans="1:10" ht="21" customHeight="1" thickTop="1" thickBot="1" x14ac:dyDescent="0.25">
      <c r="B6" s="136" t="s">
        <v>731</v>
      </c>
      <c r="C6" s="1179" t="s">
        <v>732</v>
      </c>
      <c r="D6" s="1179"/>
      <c r="E6" s="1179"/>
      <c r="F6" s="1179"/>
      <c r="G6" s="137"/>
      <c r="H6" s="138" t="s">
        <v>69</v>
      </c>
    </row>
    <row r="7" spans="1:10" ht="21.75" customHeight="1" thickTop="1" x14ac:dyDescent="0.2">
      <c r="B7" s="139" t="s">
        <v>216</v>
      </c>
      <c r="C7" s="1182" t="s">
        <v>628</v>
      </c>
      <c r="D7" s="1183"/>
      <c r="E7" s="1183"/>
      <c r="F7" s="1183"/>
      <c r="G7" s="140"/>
      <c r="H7" s="141"/>
    </row>
    <row r="8" spans="1:10" ht="22.5" customHeight="1" x14ac:dyDescent="0.2">
      <c r="B8" s="142" t="s">
        <v>225</v>
      </c>
      <c r="C8" s="1180" t="s">
        <v>733</v>
      </c>
      <c r="D8" s="1181"/>
      <c r="E8" s="1181"/>
      <c r="F8" s="1181"/>
      <c r="G8" s="143"/>
      <c r="H8" s="144"/>
    </row>
    <row r="9" spans="1:10" ht="22.5" customHeight="1" x14ac:dyDescent="0.2">
      <c r="B9" s="142" t="s">
        <v>236</v>
      </c>
      <c r="C9" s="1180" t="s">
        <v>19</v>
      </c>
      <c r="D9" s="1181"/>
      <c r="E9" s="1181"/>
      <c r="F9" s="1181"/>
      <c r="G9" s="143"/>
      <c r="H9" s="144"/>
    </row>
    <row r="10" spans="1:10" ht="20.25" customHeight="1" x14ac:dyDescent="0.2">
      <c r="B10" s="142" t="s">
        <v>272</v>
      </c>
      <c r="C10" s="1180" t="s">
        <v>734</v>
      </c>
      <c r="D10" s="1181"/>
      <c r="E10" s="1181"/>
      <c r="F10" s="1181"/>
      <c r="G10" s="143"/>
      <c r="H10" s="144"/>
    </row>
    <row r="11" spans="1:10" ht="22.5" customHeight="1" x14ac:dyDescent="0.2">
      <c r="B11" s="142" t="s">
        <v>274</v>
      </c>
      <c r="C11" s="1180" t="s">
        <v>735</v>
      </c>
      <c r="D11" s="1181"/>
      <c r="E11" s="1181"/>
      <c r="F11" s="1181"/>
      <c r="G11" s="143"/>
      <c r="H11" s="144"/>
    </row>
    <row r="12" spans="1:10" ht="24" customHeight="1" x14ac:dyDescent="0.2">
      <c r="B12" s="1112" t="s">
        <v>275</v>
      </c>
      <c r="C12" s="1180" t="s">
        <v>97</v>
      </c>
      <c r="D12" s="1181"/>
      <c r="E12" s="1181"/>
      <c r="F12" s="1181"/>
      <c r="G12" s="145" t="s">
        <v>67</v>
      </c>
      <c r="H12" s="146">
        <f>SUM(H7:H11)</f>
        <v>0</v>
      </c>
    </row>
    <row r="13" spans="1:10" ht="20.25" customHeight="1" thickBot="1" x14ac:dyDescent="0.25">
      <c r="B13" s="147" t="s">
        <v>470</v>
      </c>
      <c r="C13" s="1184" t="s">
        <v>736</v>
      </c>
      <c r="D13" s="1185"/>
      <c r="E13" s="1185"/>
      <c r="F13" s="1185"/>
      <c r="G13" s="148" t="s">
        <v>312</v>
      </c>
      <c r="H13" s="149">
        <v>12.5</v>
      </c>
    </row>
    <row r="14" spans="1:10" s="43" customFormat="1" ht="5.25" customHeight="1" thickBot="1" x14ac:dyDescent="0.25">
      <c r="B14" s="150"/>
      <c r="C14" s="151"/>
      <c r="G14" s="80"/>
      <c r="H14" s="152"/>
    </row>
    <row r="15" spans="1:10" ht="22.5" customHeight="1" thickBot="1" x14ac:dyDescent="0.25">
      <c r="B15" s="153" t="s">
        <v>472</v>
      </c>
      <c r="C15" s="1178" t="s">
        <v>710</v>
      </c>
      <c r="D15" s="1178"/>
      <c r="E15" s="1178"/>
      <c r="F15" s="1178"/>
      <c r="G15" s="154" t="s">
        <v>737</v>
      </c>
      <c r="H15" s="155">
        <f>H12*H13</f>
        <v>0</v>
      </c>
    </row>
    <row r="16" spans="1:10" ht="13.5" customHeight="1" thickTop="1" x14ac:dyDescent="0.2"/>
    <row r="17" spans="1:11" ht="13.5" customHeight="1" thickBot="1" x14ac:dyDescent="0.25">
      <c r="B17" s="39" t="s">
        <v>186</v>
      </c>
    </row>
    <row r="18" spans="1:11" ht="21" customHeight="1" thickTop="1" thickBot="1" x14ac:dyDescent="0.25">
      <c r="B18" s="136" t="s">
        <v>731</v>
      </c>
      <c r="C18" s="1179" t="s">
        <v>732</v>
      </c>
      <c r="D18" s="1179"/>
      <c r="E18" s="1179"/>
      <c r="F18" s="1179"/>
      <c r="G18" s="137"/>
      <c r="H18" s="138" t="s">
        <v>69</v>
      </c>
    </row>
    <row r="19" spans="1:11" ht="21.75" customHeight="1" thickTop="1" x14ac:dyDescent="0.2">
      <c r="B19" s="139" t="s">
        <v>216</v>
      </c>
      <c r="C19" s="1182" t="s">
        <v>628</v>
      </c>
      <c r="D19" s="1183"/>
      <c r="E19" s="1183"/>
      <c r="F19" s="1183"/>
      <c r="G19" s="140"/>
      <c r="H19" s="141"/>
    </row>
    <row r="20" spans="1:11" ht="22.5" customHeight="1" x14ac:dyDescent="0.2">
      <c r="B20" s="142" t="s">
        <v>225</v>
      </c>
      <c r="C20" s="1180" t="s">
        <v>733</v>
      </c>
      <c r="D20" s="1181"/>
      <c r="E20" s="1181"/>
      <c r="F20" s="1181"/>
      <c r="G20" s="143"/>
      <c r="H20" s="144"/>
    </row>
    <row r="21" spans="1:11" ht="22.5" customHeight="1" x14ac:dyDescent="0.2">
      <c r="B21" s="142" t="s">
        <v>236</v>
      </c>
      <c r="C21" s="1180" t="s">
        <v>19</v>
      </c>
      <c r="D21" s="1181"/>
      <c r="E21" s="1181"/>
      <c r="F21" s="1181"/>
      <c r="G21" s="143"/>
      <c r="H21" s="144"/>
    </row>
    <row r="22" spans="1:11" ht="20.25" customHeight="1" x14ac:dyDescent="0.2">
      <c r="B22" s="142" t="s">
        <v>272</v>
      </c>
      <c r="C22" s="1180" t="s">
        <v>734</v>
      </c>
      <c r="D22" s="1181"/>
      <c r="E22" s="1181"/>
      <c r="F22" s="1181"/>
      <c r="G22" s="143"/>
      <c r="H22" s="144"/>
    </row>
    <row r="23" spans="1:11" ht="22.5" customHeight="1" x14ac:dyDescent="0.2">
      <c r="B23" s="142" t="s">
        <v>274</v>
      </c>
      <c r="C23" s="1180" t="s">
        <v>735</v>
      </c>
      <c r="D23" s="1181"/>
      <c r="E23" s="1181"/>
      <c r="F23" s="1181"/>
      <c r="G23" s="143"/>
      <c r="H23" s="144"/>
    </row>
    <row r="24" spans="1:11" ht="24" customHeight="1" x14ac:dyDescent="0.2">
      <c r="B24" s="142" t="s">
        <v>275</v>
      </c>
      <c r="C24" s="1180" t="s">
        <v>97</v>
      </c>
      <c r="D24" s="1181"/>
      <c r="E24" s="1181"/>
      <c r="F24" s="1181"/>
      <c r="G24" s="156" t="s">
        <v>311</v>
      </c>
      <c r="H24" s="146">
        <f>SUM(H19:H23)</f>
        <v>0</v>
      </c>
    </row>
    <row r="25" spans="1:11" ht="20.25" customHeight="1" thickBot="1" x14ac:dyDescent="0.25">
      <c r="B25" s="147" t="s">
        <v>470</v>
      </c>
      <c r="C25" s="1184" t="s">
        <v>736</v>
      </c>
      <c r="D25" s="1185"/>
      <c r="E25" s="1185"/>
      <c r="F25" s="1185"/>
      <c r="G25" s="148" t="s">
        <v>312</v>
      </c>
      <c r="H25" s="149">
        <v>12.5</v>
      </c>
    </row>
    <row r="26" spans="1:11" s="43" customFormat="1" ht="5.25" customHeight="1" thickBot="1" x14ac:dyDescent="0.25">
      <c r="B26" s="150"/>
      <c r="C26" s="151"/>
      <c r="G26" s="80"/>
      <c r="H26" s="152"/>
    </row>
    <row r="27" spans="1:11" ht="22.5" customHeight="1" thickBot="1" x14ac:dyDescent="0.25">
      <c r="B27" s="153" t="s">
        <v>472</v>
      </c>
      <c r="C27" s="1178" t="s">
        <v>710</v>
      </c>
      <c r="D27" s="1178"/>
      <c r="E27" s="1178"/>
      <c r="F27" s="1178"/>
      <c r="G27" s="154" t="s">
        <v>737</v>
      </c>
      <c r="H27" s="155">
        <f>H24*H25</f>
        <v>0</v>
      </c>
    </row>
    <row r="28" spans="1:11" ht="13.5" customHeight="1" thickTop="1" x14ac:dyDescent="0.2"/>
    <row r="29" spans="1:11" ht="12" thickBot="1" x14ac:dyDescent="0.25">
      <c r="B29" s="39" t="s">
        <v>243</v>
      </c>
      <c r="F29" s="39"/>
    </row>
    <row r="30" spans="1:11" s="46" customFormat="1" ht="12" thickBot="1" x14ac:dyDescent="0.25">
      <c r="A30" s="53"/>
      <c r="B30" s="55"/>
      <c r="C30" s="64"/>
      <c r="D30" s="71" t="s">
        <v>315</v>
      </c>
      <c r="E30" s="72"/>
      <c r="G30" s="47"/>
      <c r="H30" s="47"/>
      <c r="I30" s="47"/>
      <c r="J30" s="47"/>
      <c r="K30" s="47"/>
    </row>
    <row r="31" spans="1:11" s="46" customFormat="1" ht="12" thickBot="1" x14ac:dyDescent="0.25">
      <c r="A31" s="53"/>
      <c r="B31" s="73"/>
      <c r="C31" s="64"/>
      <c r="D31" s="71" t="s">
        <v>316</v>
      </c>
      <c r="E31" s="71"/>
      <c r="F31" s="72"/>
      <c r="G31" s="47"/>
      <c r="H31" s="47"/>
      <c r="I31" s="47"/>
      <c r="J31" s="47"/>
      <c r="K31" s="47"/>
    </row>
    <row r="32" spans="1:11" x14ac:dyDescent="0.2"/>
    <row r="33" spans="2:2" hidden="1" x14ac:dyDescent="0.2"/>
    <row r="34" spans="2:2" hidden="1" x14ac:dyDescent="0.2"/>
    <row r="35" spans="2:2" hidden="1" x14ac:dyDescent="0.2"/>
    <row r="36" spans="2:2" hidden="1" x14ac:dyDescent="0.2"/>
    <row r="37" spans="2:2" hidden="1" x14ac:dyDescent="0.2"/>
    <row r="38" spans="2:2" hidden="1" x14ac:dyDescent="0.2"/>
    <row r="39" spans="2:2" hidden="1" x14ac:dyDescent="0.2"/>
    <row r="40" spans="2:2" hidden="1" x14ac:dyDescent="0.2"/>
    <row r="41" spans="2:2" hidden="1" x14ac:dyDescent="0.2"/>
    <row r="42" spans="2:2" hidden="1" x14ac:dyDescent="0.2"/>
    <row r="43" spans="2:2" hidden="1" x14ac:dyDescent="0.2">
      <c r="B43" s="32" t="s">
        <v>308</v>
      </c>
    </row>
    <row r="44" spans="2:2" hidden="1" x14ac:dyDescent="0.2"/>
    <row r="45" spans="2:2" hidden="1" x14ac:dyDescent="0.2"/>
    <row r="46" spans="2:2" hidden="1" x14ac:dyDescent="0.2"/>
    <row r="47" spans="2:2" hidden="1" x14ac:dyDescent="0.2"/>
    <row r="48" spans="2: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sheetData>
  <sheetProtection algorithmName="SHA-512" hashValue="7hR9GHaegOAk9lS7cP4LYN7rzX3lpAKQPCpEIe3JWL62YPGqX0S9AK/53i3U1fkTeX5Rudcg3UeT3c/dvCwEXw==" saltValue="xYKGyhuo67D4GXm9Bl9kkg==" spinCount="100000" sheet="1" objects="1" scenarios="1"/>
  <mergeCells count="18">
    <mergeCell ref="C18:F18"/>
    <mergeCell ref="C24:F24"/>
    <mergeCell ref="C23:F23"/>
    <mergeCell ref="C22:F22"/>
    <mergeCell ref="C27:F27"/>
    <mergeCell ref="C25:F25"/>
    <mergeCell ref="C20:F20"/>
    <mergeCell ref="C19:F19"/>
    <mergeCell ref="C21:F21"/>
    <mergeCell ref="C15:F15"/>
    <mergeCell ref="C6:F6"/>
    <mergeCell ref="C12:F12"/>
    <mergeCell ref="C11:F11"/>
    <mergeCell ref="C10:F10"/>
    <mergeCell ref="C9:F9"/>
    <mergeCell ref="C8:F8"/>
    <mergeCell ref="C7:F7"/>
    <mergeCell ref="C13:F13"/>
  </mergeCells>
  <phoneticPr fontId="0" type="noConversion"/>
  <dataValidations count="1">
    <dataValidation allowBlank="1" showErrorMessage="1" sqref="H1"/>
  </dataValidations>
  <pageMargins left="0.34" right="0.34" top="0.5" bottom="0.4" header="0.2" footer="0.2"/>
  <pageSetup paperSize="9" scale="95" orientation="portrait" r:id="rId1"/>
  <headerFooter alignWithMargins="0">
    <oddFooter>&amp;L&amp;8&amp;A&amp;R&amp;8&amp;P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7"/>
  <sheetViews>
    <sheetView showGridLines="0" topLeftCell="A28" zoomScale="115" workbookViewId="0">
      <selection activeCell="L1" sqref="L1"/>
    </sheetView>
  </sheetViews>
  <sheetFormatPr defaultColWidth="0" defaultRowHeight="11.25" zeroHeight="1" x14ac:dyDescent="0.2"/>
  <cols>
    <col min="1" max="1" width="3.7109375" style="157" customWidth="1"/>
    <col min="2" max="2" width="5.7109375" style="157" customWidth="1"/>
    <col min="3" max="5" width="2.28515625" style="157" customWidth="1"/>
    <col min="6" max="6" width="21.140625" style="157" customWidth="1"/>
    <col min="7" max="7" width="12" style="157" bestFit="1" customWidth="1"/>
    <col min="8" max="8" width="15.85546875" style="157" customWidth="1"/>
    <col min="9" max="9" width="0.7109375" style="157" customWidth="1"/>
    <col min="10" max="12" width="12.85546875" style="157" customWidth="1"/>
    <col min="13" max="13" width="2.28515625" style="157" customWidth="1"/>
    <col min="14" max="16384" width="0" style="157" hidden="1"/>
  </cols>
  <sheetData>
    <row r="1" spans="1:22" ht="13.5" thickBot="1" x14ac:dyDescent="0.3">
      <c r="A1" s="639"/>
      <c r="B1" s="610" t="s">
        <v>21</v>
      </c>
      <c r="C1" s="639"/>
      <c r="D1" s="639"/>
      <c r="E1" s="639"/>
      <c r="F1" s="639"/>
      <c r="G1" s="639"/>
      <c r="H1" s="639"/>
      <c r="K1" s="31" t="s">
        <v>213</v>
      </c>
      <c r="L1" s="738" t="str">
        <f>IF('Sec A Balance Sheet - SF'!$I$1=0," ",'Sec A Balance Sheet - SF'!$I$1)</f>
        <v xml:space="preserve"> </v>
      </c>
    </row>
    <row r="2" spans="1:22" ht="12.75" x14ac:dyDescent="0.25">
      <c r="A2" s="639"/>
      <c r="B2" s="610" t="s">
        <v>207</v>
      </c>
      <c r="C2" s="639"/>
      <c r="D2" s="639"/>
      <c r="E2" s="639"/>
      <c r="F2" s="639"/>
      <c r="G2" s="639"/>
      <c r="H2" s="639"/>
    </row>
    <row r="3" spans="1:22" s="32" customFormat="1" ht="12.75" x14ac:dyDescent="0.25">
      <c r="B3" s="30" t="s">
        <v>511</v>
      </c>
      <c r="F3" s="158"/>
      <c r="G3" s="159"/>
      <c r="H3" s="159"/>
      <c r="I3" s="159"/>
      <c r="J3" s="159"/>
      <c r="K3" s="159"/>
      <c r="L3" s="159"/>
      <c r="M3" s="159"/>
      <c r="O3" s="159"/>
      <c r="P3" s="159"/>
      <c r="Q3" s="158"/>
      <c r="R3" s="159"/>
      <c r="S3" s="159"/>
      <c r="T3" s="159"/>
      <c r="U3" s="159"/>
      <c r="V3" s="158"/>
    </row>
    <row r="4" spans="1:22" s="32" customFormat="1" x14ac:dyDescent="0.2">
      <c r="F4" s="61"/>
      <c r="Q4" s="61"/>
      <c r="V4" s="61"/>
    </row>
    <row r="5" spans="1:22" s="32" customFormat="1" ht="12" thickBot="1" x14ac:dyDescent="0.25">
      <c r="F5" s="61"/>
      <c r="Q5" s="61"/>
      <c r="V5" s="61"/>
    </row>
    <row r="6" spans="1:22" ht="12" thickTop="1" x14ac:dyDescent="0.2">
      <c r="B6" s="160"/>
      <c r="C6" s="161"/>
      <c r="D6" s="161"/>
      <c r="E6" s="161"/>
      <c r="F6" s="161"/>
      <c r="G6" s="161"/>
      <c r="H6" s="161"/>
      <c r="I6" s="161"/>
      <c r="J6" s="1190" t="s">
        <v>332</v>
      </c>
      <c r="K6" s="1190"/>
      <c r="L6" s="1191"/>
      <c r="N6" s="32"/>
    </row>
    <row r="7" spans="1:22" ht="13.5" customHeight="1" thickBot="1" x14ac:dyDescent="0.25">
      <c r="B7" s="162"/>
      <c r="C7" s="163"/>
      <c r="D7" s="163"/>
      <c r="E7" s="163"/>
      <c r="F7" s="164"/>
      <c r="G7" s="165" t="s">
        <v>657</v>
      </c>
      <c r="H7" s="165"/>
      <c r="I7" s="165"/>
      <c r="J7" s="1192"/>
      <c r="K7" s="1192"/>
      <c r="L7" s="166"/>
      <c r="N7" s="32"/>
    </row>
    <row r="8" spans="1:22" ht="7.5" customHeight="1" thickTop="1" thickBot="1" x14ac:dyDescent="0.25">
      <c r="J8" s="167"/>
      <c r="K8" s="167"/>
      <c r="L8" s="167"/>
      <c r="N8" s="32"/>
    </row>
    <row r="9" spans="1:22" ht="12" thickBot="1" x14ac:dyDescent="0.25">
      <c r="B9" s="168" t="s">
        <v>332</v>
      </c>
      <c r="C9" s="169"/>
      <c r="D9" s="169"/>
      <c r="E9" s="169"/>
      <c r="F9" s="169"/>
      <c r="G9" s="169"/>
      <c r="H9" s="170"/>
      <c r="I9" s="171"/>
      <c r="J9" s="172"/>
      <c r="K9" s="172"/>
      <c r="L9" s="172"/>
      <c r="N9" s="32"/>
    </row>
    <row r="10" spans="1:22" ht="3.75" customHeight="1" thickBot="1" x14ac:dyDescent="0.25">
      <c r="J10" s="173"/>
      <c r="K10" s="173"/>
      <c r="L10" s="173"/>
    </row>
    <row r="11" spans="1:22" s="177" customFormat="1" ht="23.25" customHeight="1" thickBot="1" x14ac:dyDescent="0.25">
      <c r="A11" s="157"/>
      <c r="B11" s="174" t="s">
        <v>332</v>
      </c>
      <c r="C11" s="174"/>
      <c r="D11" s="174"/>
      <c r="E11" s="174"/>
      <c r="F11" s="174"/>
      <c r="G11" s="175"/>
      <c r="H11" s="174"/>
      <c r="I11" s="174"/>
      <c r="J11" s="176">
        <f>J9</f>
        <v>0</v>
      </c>
      <c r="K11" s="176">
        <f>K9</f>
        <v>0</v>
      </c>
      <c r="L11" s="176">
        <f>L9</f>
        <v>0</v>
      </c>
    </row>
    <row r="12" spans="1:22" ht="12" thickTop="1" x14ac:dyDescent="0.2">
      <c r="J12" s="178" t="s">
        <v>79</v>
      </c>
      <c r="K12" s="178" t="s">
        <v>80</v>
      </c>
      <c r="L12" s="178" t="s">
        <v>81</v>
      </c>
    </row>
    <row r="13" spans="1:22" ht="12" thickBot="1" x14ac:dyDescent="0.25">
      <c r="J13" s="178"/>
      <c r="K13" s="178"/>
      <c r="L13" s="178"/>
    </row>
    <row r="14" spans="1:22" ht="12" thickBot="1" x14ac:dyDescent="0.25">
      <c r="B14" s="1193" t="s">
        <v>82</v>
      </c>
      <c r="C14" s="1194"/>
      <c r="D14" s="1194"/>
      <c r="E14" s="1194"/>
      <c r="F14" s="1195"/>
      <c r="J14" s="639"/>
      <c r="K14" s="640" t="s">
        <v>795</v>
      </c>
      <c r="L14" s="180">
        <f>COUNTIF(J11:L11,"&gt;0")</f>
        <v>0</v>
      </c>
    </row>
    <row r="15" spans="1:22" ht="12" thickBot="1" x14ac:dyDescent="0.25">
      <c r="J15" s="639"/>
      <c r="K15" s="641"/>
    </row>
    <row r="16" spans="1:22" ht="12" thickBot="1" x14ac:dyDescent="0.25">
      <c r="B16" s="1193" t="s">
        <v>333</v>
      </c>
      <c r="C16" s="1194"/>
      <c r="D16" s="1194"/>
      <c r="E16" s="1194"/>
      <c r="F16" s="1195"/>
      <c r="J16" s="639"/>
      <c r="K16" s="640" t="s">
        <v>794</v>
      </c>
      <c r="L16" s="180">
        <f>IF(L14=0,0,(SUMIF(J11:L11,"&gt;0",J11:L11))/L14)</f>
        <v>0</v>
      </c>
    </row>
    <row r="17" spans="1:25" ht="12" thickBot="1" x14ac:dyDescent="0.25">
      <c r="J17" s="639"/>
      <c r="K17" s="641"/>
    </row>
    <row r="18" spans="1:25" ht="12" thickBot="1" x14ac:dyDescent="0.25">
      <c r="B18" s="1193" t="s">
        <v>334</v>
      </c>
      <c r="C18" s="1194"/>
      <c r="D18" s="1194"/>
      <c r="E18" s="1194"/>
      <c r="F18" s="1195"/>
      <c r="K18" s="179" t="s">
        <v>505</v>
      </c>
      <c r="L18" s="182">
        <v>0.15</v>
      </c>
    </row>
    <row r="19" spans="1:25" ht="12" thickBot="1" x14ac:dyDescent="0.25">
      <c r="K19" s="179"/>
      <c r="L19" s="183"/>
    </row>
    <row r="20" spans="1:25" ht="12" thickBot="1" x14ac:dyDescent="0.25">
      <c r="B20" s="1193" t="s">
        <v>335</v>
      </c>
      <c r="C20" s="1194"/>
      <c r="D20" s="1194"/>
      <c r="E20" s="1194"/>
      <c r="F20" s="1195"/>
      <c r="K20" s="179" t="s">
        <v>506</v>
      </c>
      <c r="L20" s="180">
        <f>L16*L18</f>
        <v>0</v>
      </c>
    </row>
    <row r="21" spans="1:25" ht="12" thickBot="1" x14ac:dyDescent="0.25">
      <c r="K21" s="181"/>
      <c r="L21" s="184"/>
    </row>
    <row r="22" spans="1:25" ht="12.75" thickTop="1" thickBot="1" x14ac:dyDescent="0.25">
      <c r="B22" s="1187" t="s">
        <v>208</v>
      </c>
      <c r="C22" s="1188"/>
      <c r="D22" s="1188"/>
      <c r="E22" s="1188"/>
      <c r="F22" s="1189"/>
      <c r="K22" s="179" t="s">
        <v>507</v>
      </c>
      <c r="L22" s="185">
        <f>L20*12.5</f>
        <v>0</v>
      </c>
    </row>
    <row r="23" spans="1:25" ht="12" thickTop="1" x14ac:dyDescent="0.2"/>
    <row r="24" spans="1:25" x14ac:dyDescent="0.2"/>
    <row r="25" spans="1:25" s="69" customFormat="1" ht="12" thickBot="1" x14ac:dyDescent="0.25">
      <c r="A25" s="66"/>
      <c r="B25" s="67" t="s">
        <v>243</v>
      </c>
      <c r="C25" s="66"/>
      <c r="D25" s="66"/>
      <c r="E25" s="66"/>
      <c r="F25" s="67"/>
      <c r="G25" s="68"/>
      <c r="H25" s="68"/>
      <c r="I25" s="68"/>
      <c r="J25" s="68"/>
      <c r="K25" s="68"/>
      <c r="L25" s="67"/>
      <c r="Y25" s="70"/>
    </row>
    <row r="26" spans="1:25" s="47" customFormat="1" ht="12" thickBot="1" x14ac:dyDescent="0.25">
      <c r="A26" s="69"/>
      <c r="B26" s="55"/>
      <c r="C26" s="64"/>
      <c r="D26" s="71" t="s">
        <v>315</v>
      </c>
      <c r="E26" s="72"/>
    </row>
    <row r="27" spans="1:25" s="47" customFormat="1" ht="12" thickBot="1" x14ac:dyDescent="0.25">
      <c r="A27" s="69"/>
      <c r="B27" s="73"/>
      <c r="C27" s="64"/>
      <c r="D27" s="71" t="s">
        <v>316</v>
      </c>
      <c r="E27" s="71"/>
      <c r="F27" s="72"/>
    </row>
    <row r="28" spans="1:25" s="103" customFormat="1" x14ac:dyDescent="0.2">
      <c r="A28" s="78"/>
      <c r="B28" s="186" t="s">
        <v>338</v>
      </c>
      <c r="C28" s="64"/>
      <c r="D28" s="1186" t="s">
        <v>339</v>
      </c>
      <c r="E28" s="1186"/>
      <c r="F28" s="1186"/>
      <c r="G28" s="1186"/>
      <c r="H28" s="1186"/>
      <c r="I28" s="1186"/>
      <c r="J28" s="1186"/>
      <c r="K28" s="1186"/>
      <c r="L28" s="1186"/>
    </row>
    <row r="29" spans="1:25" s="103" customFormat="1" x14ac:dyDescent="0.2">
      <c r="A29" s="78"/>
      <c r="B29" s="186" t="s">
        <v>85</v>
      </c>
      <c r="C29" s="64"/>
      <c r="D29" s="1186" t="s">
        <v>86</v>
      </c>
      <c r="E29" s="1186"/>
      <c r="F29" s="1186"/>
      <c r="G29" s="1186"/>
      <c r="H29" s="1186"/>
      <c r="I29" s="1186"/>
      <c r="J29" s="1186"/>
      <c r="K29" s="1186"/>
      <c r="L29" s="1186"/>
    </row>
    <row r="30" spans="1:25" s="72" customFormat="1" ht="33.75" customHeight="1" x14ac:dyDescent="0.2">
      <c r="B30" s="74" t="s">
        <v>216</v>
      </c>
      <c r="D30" s="1186" t="s">
        <v>84</v>
      </c>
      <c r="E30" s="1186"/>
      <c r="F30" s="1186"/>
      <c r="G30" s="1186"/>
      <c r="H30" s="1186"/>
      <c r="I30" s="1186"/>
      <c r="J30" s="1186"/>
      <c r="K30" s="1186"/>
      <c r="L30" s="1186"/>
      <c r="M30" s="75"/>
      <c r="N30" s="75"/>
      <c r="O30" s="75"/>
      <c r="P30" s="75"/>
      <c r="Q30" s="75"/>
      <c r="R30" s="75"/>
      <c r="S30" s="75"/>
      <c r="T30" s="75"/>
      <c r="U30" s="75"/>
      <c r="V30" s="75"/>
      <c r="W30" s="75"/>
      <c r="X30" s="75"/>
      <c r="Y30" s="75"/>
    </row>
    <row r="31" spans="1:25" s="66" customFormat="1" ht="24" customHeight="1" x14ac:dyDescent="0.2">
      <c r="B31" s="74" t="s">
        <v>225</v>
      </c>
      <c r="D31" s="1186" t="s">
        <v>83</v>
      </c>
      <c r="E31" s="1186"/>
      <c r="F31" s="1186"/>
      <c r="G31" s="1186"/>
      <c r="H31" s="1186"/>
      <c r="I31" s="1186"/>
      <c r="J31" s="1186"/>
      <c r="K31" s="1186"/>
      <c r="L31" s="1186"/>
      <c r="M31" s="75"/>
      <c r="N31" s="75"/>
      <c r="O31" s="75"/>
      <c r="P31" s="75"/>
      <c r="Q31" s="75"/>
      <c r="R31" s="75"/>
      <c r="S31" s="75"/>
      <c r="T31" s="75"/>
      <c r="U31" s="75"/>
      <c r="V31" s="75"/>
      <c r="W31" s="75"/>
      <c r="X31" s="75"/>
      <c r="Y31" s="75"/>
    </row>
    <row r="32" spans="1:25" s="66" customFormat="1" ht="22.5" customHeight="1" x14ac:dyDescent="0.2">
      <c r="B32" s="74" t="s">
        <v>236</v>
      </c>
      <c r="D32" s="1186" t="s">
        <v>78</v>
      </c>
      <c r="E32" s="1186"/>
      <c r="F32" s="1186"/>
      <c r="G32" s="1186"/>
      <c r="H32" s="1186"/>
      <c r="I32" s="1186"/>
      <c r="J32" s="1186"/>
      <c r="K32" s="1186"/>
      <c r="L32" s="1186"/>
      <c r="M32" s="75"/>
      <c r="N32" s="75"/>
      <c r="O32" s="75"/>
      <c r="P32" s="75"/>
      <c r="Q32" s="75"/>
      <c r="R32" s="75"/>
      <c r="S32" s="75"/>
      <c r="T32" s="75"/>
      <c r="U32" s="75"/>
      <c r="V32" s="75"/>
      <c r="W32" s="75"/>
      <c r="X32" s="75"/>
      <c r="Y32" s="75"/>
    </row>
    <row r="33" spans="2:25" s="66" customFormat="1" x14ac:dyDescent="0.2">
      <c r="B33" s="74"/>
      <c r="D33" s="231"/>
      <c r="E33" s="231"/>
      <c r="F33" s="777"/>
      <c r="G33" s="777"/>
      <c r="H33" s="777"/>
      <c r="I33" s="777"/>
      <c r="J33" s="639"/>
      <c r="K33" s="639"/>
      <c r="L33" s="639"/>
      <c r="M33" s="77"/>
      <c r="N33" s="77"/>
      <c r="O33" s="77"/>
      <c r="P33" s="77"/>
      <c r="Q33" s="77"/>
      <c r="R33" s="77"/>
      <c r="S33" s="77"/>
      <c r="T33" s="77"/>
      <c r="U33" s="77"/>
      <c r="V33" s="77"/>
      <c r="W33" s="77"/>
      <c r="X33" s="187"/>
      <c r="Y33" s="187"/>
    </row>
    <row r="34" spans="2:25" ht="11.25" hidden="1" customHeight="1" x14ac:dyDescent="0.2">
      <c r="D34" s="639"/>
      <c r="E34" s="639"/>
      <c r="F34" s="639"/>
      <c r="G34" s="639"/>
      <c r="H34" s="639"/>
      <c r="I34" s="639"/>
      <c r="J34" s="639"/>
      <c r="K34" s="639"/>
      <c r="L34" s="639"/>
    </row>
    <row r="35" spans="2:25" ht="11.25" hidden="1" customHeight="1" x14ac:dyDescent="0.2">
      <c r="D35" s="639"/>
      <c r="E35" s="639"/>
      <c r="F35" s="639"/>
      <c r="G35" s="639"/>
      <c r="H35" s="639"/>
      <c r="I35" s="639"/>
      <c r="J35" s="639"/>
      <c r="K35" s="639"/>
      <c r="L35" s="639"/>
    </row>
    <row r="36" spans="2:25" ht="11.25" hidden="1" customHeight="1" x14ac:dyDescent="0.2">
      <c r="D36" s="639"/>
      <c r="E36" s="639"/>
      <c r="F36" s="639"/>
      <c r="G36" s="639"/>
      <c r="H36" s="639"/>
      <c r="I36" s="639"/>
      <c r="J36" s="639"/>
      <c r="K36" s="639"/>
      <c r="L36" s="639"/>
    </row>
    <row r="37" spans="2:25" ht="11.25" hidden="1" customHeight="1" x14ac:dyDescent="0.2">
      <c r="D37" s="639"/>
      <c r="E37" s="639"/>
      <c r="F37" s="639"/>
      <c r="G37" s="639"/>
      <c r="H37" s="639"/>
      <c r="I37" s="639"/>
      <c r="J37" s="639"/>
      <c r="K37" s="639"/>
      <c r="L37" s="639"/>
    </row>
    <row r="38" spans="2:25" ht="11.25" hidden="1" customHeight="1" x14ac:dyDescent="0.2">
      <c r="D38" s="639"/>
      <c r="E38" s="639"/>
      <c r="F38" s="639"/>
      <c r="G38" s="639"/>
      <c r="H38" s="639"/>
      <c r="I38" s="639"/>
      <c r="J38" s="639"/>
      <c r="K38" s="639"/>
      <c r="L38" s="639"/>
    </row>
    <row r="39" spans="2:25" ht="11.25" hidden="1" customHeight="1" x14ac:dyDescent="0.2">
      <c r="D39" s="639"/>
      <c r="E39" s="639"/>
      <c r="F39" s="639"/>
      <c r="G39" s="639"/>
      <c r="H39" s="639"/>
      <c r="I39" s="639"/>
      <c r="J39" s="639"/>
      <c r="K39" s="639"/>
      <c r="L39" s="639"/>
    </row>
    <row r="40" spans="2:25" ht="11.25" hidden="1" customHeight="1" x14ac:dyDescent="0.2">
      <c r="D40" s="639"/>
      <c r="E40" s="639"/>
      <c r="F40" s="639"/>
      <c r="G40" s="639"/>
      <c r="H40" s="639"/>
      <c r="I40" s="639"/>
      <c r="J40" s="639"/>
      <c r="K40" s="639"/>
      <c r="L40" s="639"/>
    </row>
    <row r="41" spans="2:25" ht="11.25" hidden="1" customHeight="1" x14ac:dyDescent="0.2">
      <c r="D41" s="639"/>
      <c r="E41" s="639"/>
      <c r="F41" s="639"/>
      <c r="G41" s="639"/>
      <c r="H41" s="639"/>
      <c r="I41" s="639"/>
      <c r="J41" s="639"/>
      <c r="K41" s="639"/>
      <c r="L41" s="639"/>
    </row>
    <row r="42" spans="2:25" hidden="1" x14ac:dyDescent="0.2">
      <c r="D42" s="639"/>
      <c r="E42" s="639"/>
      <c r="F42" s="639"/>
      <c r="G42" s="639"/>
      <c r="H42" s="639"/>
      <c r="I42" s="639"/>
      <c r="J42" s="639"/>
      <c r="K42" s="639"/>
      <c r="L42" s="639"/>
    </row>
    <row r="43" spans="2:25" x14ac:dyDescent="0.2">
      <c r="D43" s="639"/>
      <c r="E43" s="639"/>
      <c r="F43" s="639"/>
      <c r="G43" s="639"/>
      <c r="H43" s="639"/>
      <c r="I43" s="639"/>
      <c r="J43" s="639"/>
      <c r="K43" s="639"/>
      <c r="L43" s="639"/>
    </row>
    <row r="44" spans="2:25" x14ac:dyDescent="0.2"/>
    <row r="45" spans="2:25" x14ac:dyDescent="0.2"/>
    <row r="46" spans="2:25" x14ac:dyDescent="0.2"/>
    <row r="47" spans="2:25" x14ac:dyDescent="0.2"/>
  </sheetData>
  <sheetProtection algorithmName="SHA-512" hashValue="thtB4NKMZ/RusblV2OC6h/b/am5Qlme0zbYo0SBLmjx1jVxQGoRdDtya/4R8H6kpa8IE+UUYCIsnknIa00ebuA==" saltValue="YQE+NTnvKRbbmnaz1nbnZQ==" spinCount="100000" sheet="1" objects="1" scenarios="1"/>
  <mergeCells count="13">
    <mergeCell ref="J6:L6"/>
    <mergeCell ref="K7"/>
    <mergeCell ref="J7"/>
    <mergeCell ref="B20:F20"/>
    <mergeCell ref="B18:F18"/>
    <mergeCell ref="B14:F14"/>
    <mergeCell ref="B16:F16"/>
    <mergeCell ref="D32:L32"/>
    <mergeCell ref="D31:L31"/>
    <mergeCell ref="D30:L30"/>
    <mergeCell ref="B22:F22"/>
    <mergeCell ref="D29:L29"/>
    <mergeCell ref="D28:L28"/>
  </mergeCells>
  <phoneticPr fontId="11" type="noConversion"/>
  <pageMargins left="0.34" right="0.34" top="0.5" bottom="0.4" header="0.2" footer="0.2"/>
  <pageSetup scale="97" orientation="portrait" r:id="rId1"/>
  <headerFooter alignWithMargins="0">
    <oddFooter>&amp;L&amp;8&amp;A&amp;R&amp;8&amp;P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AD94"/>
  <sheetViews>
    <sheetView showGridLines="0" topLeftCell="A28" zoomScaleNormal="70" workbookViewId="0">
      <selection activeCell="N1" sqref="N1"/>
    </sheetView>
  </sheetViews>
  <sheetFormatPr defaultColWidth="0" defaultRowHeight="11.25" zeroHeight="1" x14ac:dyDescent="0.2"/>
  <cols>
    <col min="1" max="1" width="4.85546875" style="32" customWidth="1"/>
    <col min="2" max="2" width="5.7109375" style="32" customWidth="1"/>
    <col min="3" max="4" width="2.42578125" style="61" customWidth="1"/>
    <col min="5" max="5" width="17.85546875" style="61" customWidth="1"/>
    <col min="6" max="6" width="1.5703125" style="61" customWidth="1"/>
    <col min="7" max="7" width="11.85546875" style="61" customWidth="1"/>
    <col min="8" max="8" width="7.85546875" style="61" customWidth="1"/>
    <col min="9" max="11" width="15" style="61" customWidth="1"/>
    <col min="12" max="13" width="4.5703125" style="61" customWidth="1"/>
    <col min="14" max="14" width="15" style="61" customWidth="1"/>
    <col min="15" max="15" width="2.42578125" style="32" customWidth="1"/>
    <col min="16" max="16" width="16.7109375" style="32" hidden="1" customWidth="1"/>
    <col min="17" max="17" width="1.5703125" style="61" hidden="1" customWidth="1"/>
    <col min="18" max="21" width="16.7109375" style="32" hidden="1" customWidth="1"/>
    <col min="22" max="22" width="1.5703125" style="61" hidden="1" customWidth="1"/>
    <col min="23" max="23" width="16.7109375" style="32" hidden="1" customWidth="1"/>
    <col min="24" max="24" width="9.140625" style="32" hidden="1" customWidth="1"/>
    <col min="25" max="25" width="17.28515625" style="32" hidden="1" customWidth="1"/>
    <col min="26" max="26" width="2.28515625" style="32" hidden="1" customWidth="1"/>
    <col min="27" max="27" width="13.140625" style="32" hidden="1" customWidth="1"/>
    <col min="28" max="16384" width="9.140625" style="32" hidden="1"/>
  </cols>
  <sheetData>
    <row r="1" spans="1:30" ht="13.5" thickBot="1" x14ac:dyDescent="0.3">
      <c r="A1" s="61"/>
      <c r="B1" s="610" t="s">
        <v>21</v>
      </c>
      <c r="J1" s="32"/>
      <c r="K1" s="32"/>
      <c r="L1" s="32"/>
      <c r="M1" s="31" t="s">
        <v>213</v>
      </c>
      <c r="N1" s="738" t="str">
        <f>IF('Sec A Balance Sheet - SF'!$I$1=0," ",'Sec A Balance Sheet - SF'!$I$1)</f>
        <v xml:space="preserve"> </v>
      </c>
    </row>
    <row r="2" spans="1:30" ht="12.75" x14ac:dyDescent="0.25">
      <c r="B2" s="30" t="s">
        <v>206</v>
      </c>
      <c r="C2" s="32"/>
      <c r="D2" s="32"/>
      <c r="E2" s="32"/>
      <c r="F2" s="158"/>
      <c r="G2" s="159"/>
      <c r="H2" s="159"/>
      <c r="I2" s="159"/>
      <c r="J2" s="159"/>
      <c r="K2" s="159"/>
      <c r="L2" s="159"/>
      <c r="M2" s="159"/>
      <c r="N2" s="159"/>
      <c r="O2" s="159"/>
      <c r="P2" s="159"/>
      <c r="Q2" s="158"/>
      <c r="R2" s="159"/>
      <c r="S2" s="159"/>
      <c r="T2" s="159"/>
      <c r="U2" s="159"/>
      <c r="V2" s="158"/>
    </row>
    <row r="3" spans="1:30" ht="12.75" x14ac:dyDescent="0.25">
      <c r="B3" s="30" t="s">
        <v>511</v>
      </c>
      <c r="C3" s="32"/>
      <c r="D3" s="32"/>
      <c r="E3" s="32"/>
      <c r="F3" s="158"/>
      <c r="G3" s="159"/>
      <c r="H3" s="159"/>
      <c r="I3" s="159"/>
      <c r="J3" s="159"/>
      <c r="K3" s="159"/>
      <c r="L3" s="159"/>
      <c r="M3" s="159"/>
      <c r="N3" s="159"/>
      <c r="O3" s="158"/>
      <c r="P3" s="159"/>
      <c r="Q3" s="159"/>
      <c r="R3" s="159"/>
      <c r="S3" s="159"/>
      <c r="T3" s="158"/>
      <c r="U3" s="159"/>
      <c r="V3" s="159"/>
      <c r="W3" s="159"/>
      <c r="X3" s="159"/>
      <c r="Y3" s="158"/>
    </row>
    <row r="4" spans="1:30" x14ac:dyDescent="0.2">
      <c r="C4" s="32"/>
      <c r="D4" s="32"/>
      <c r="E4" s="32"/>
      <c r="G4" s="159"/>
      <c r="H4" s="159"/>
      <c r="I4" s="159"/>
      <c r="J4" s="159"/>
      <c r="K4" s="32"/>
      <c r="L4" s="32"/>
      <c r="M4" s="32"/>
      <c r="N4" s="32"/>
      <c r="O4" s="61"/>
      <c r="Q4" s="32"/>
      <c r="T4" s="61"/>
      <c r="V4" s="32"/>
      <c r="Y4" s="61"/>
    </row>
    <row r="5" spans="1:30" ht="12" thickBot="1" x14ac:dyDescent="0.25">
      <c r="C5" s="32"/>
      <c r="D5" s="32"/>
      <c r="E5" s="32"/>
      <c r="G5" s="159"/>
      <c r="H5" s="159"/>
      <c r="I5" s="159"/>
      <c r="J5" s="159"/>
      <c r="K5" s="32"/>
      <c r="L5" s="32"/>
      <c r="M5" s="32"/>
      <c r="N5" s="32"/>
      <c r="O5" s="61"/>
      <c r="Q5" s="32"/>
      <c r="T5" s="61"/>
      <c r="V5" s="32"/>
      <c r="Y5" s="61"/>
    </row>
    <row r="6" spans="1:30" ht="31.5" customHeight="1" thickTop="1" thickBot="1" x14ac:dyDescent="0.25">
      <c r="B6" s="1197" t="s">
        <v>320</v>
      </c>
      <c r="C6" s="1198"/>
      <c r="D6" s="1198"/>
      <c r="E6" s="1199"/>
      <c r="F6" s="80"/>
      <c r="G6" s="159"/>
      <c r="H6" s="159"/>
      <c r="I6" s="159"/>
      <c r="J6" s="159"/>
      <c r="K6" s="188" t="s">
        <v>332</v>
      </c>
      <c r="L6" s="76"/>
      <c r="M6" s="190" t="s">
        <v>68</v>
      </c>
      <c r="N6" s="189" t="s">
        <v>69</v>
      </c>
      <c r="O6" s="80"/>
      <c r="Q6" s="32"/>
      <c r="T6" s="80"/>
      <c r="V6" s="32"/>
      <c r="Y6" s="80"/>
    </row>
    <row r="7" spans="1:30" s="104" customFormat="1" ht="4.5" customHeight="1" thickTop="1" thickBot="1" x14ac:dyDescent="0.25">
      <c r="B7" s="92"/>
      <c r="C7" s="101"/>
      <c r="F7" s="191"/>
      <c r="G7" s="159"/>
      <c r="H7" s="159"/>
      <c r="I7" s="159"/>
      <c r="J7" s="159"/>
      <c r="K7" s="192"/>
      <c r="L7" s="192"/>
      <c r="M7" s="192"/>
      <c r="N7" s="192"/>
      <c r="O7" s="193"/>
      <c r="P7" s="192"/>
      <c r="Q7" s="192"/>
      <c r="R7" s="192"/>
      <c r="S7" s="192"/>
      <c r="T7" s="193"/>
      <c r="U7" s="192"/>
      <c r="V7" s="192"/>
      <c r="W7" s="192"/>
      <c r="X7" s="192"/>
      <c r="Y7" s="193"/>
      <c r="Z7" s="194"/>
      <c r="AA7" s="194"/>
      <c r="AB7" s="195"/>
    </row>
    <row r="8" spans="1:30" s="43" customFormat="1" ht="12" thickBot="1" x14ac:dyDescent="0.25">
      <c r="B8" s="1200" t="s">
        <v>321</v>
      </c>
      <c r="C8" s="1201"/>
      <c r="D8" s="1201"/>
      <c r="E8" s="1202"/>
      <c r="F8" s="196"/>
      <c r="G8" s="159"/>
      <c r="H8" s="159"/>
      <c r="I8" s="159"/>
      <c r="J8" s="159"/>
      <c r="K8" s="196"/>
      <c r="L8" s="196"/>
      <c r="M8" s="196"/>
      <c r="N8" s="196"/>
      <c r="O8" s="196"/>
      <c r="T8" s="196"/>
      <c r="Y8" s="196"/>
      <c r="AD8" s="32"/>
    </row>
    <row r="9" spans="1:30" s="104" customFormat="1" ht="12" thickBot="1" x14ac:dyDescent="0.25">
      <c r="A9" s="565" t="s">
        <v>797</v>
      </c>
      <c r="B9" s="197" t="s">
        <v>322</v>
      </c>
      <c r="C9" s="198"/>
      <c r="D9" s="199"/>
      <c r="E9" s="199"/>
      <c r="F9" s="200"/>
      <c r="G9" s="201"/>
      <c r="H9" s="201"/>
      <c r="I9" s="201"/>
      <c r="J9" s="202"/>
      <c r="K9" s="203"/>
      <c r="L9" s="107" t="s">
        <v>340</v>
      </c>
      <c r="M9" s="204">
        <v>0.18</v>
      </c>
      <c r="N9" s="205">
        <f>K9*M9</f>
        <v>0</v>
      </c>
      <c r="O9" s="193"/>
      <c r="T9" s="193"/>
      <c r="Y9" s="193"/>
      <c r="AD9" s="32"/>
    </row>
    <row r="10" spans="1:30" s="104" customFormat="1" ht="12" thickBot="1" x14ac:dyDescent="0.25">
      <c r="A10" s="565" t="s">
        <v>798</v>
      </c>
      <c r="B10" s="206" t="s">
        <v>323</v>
      </c>
      <c r="C10" s="101"/>
      <c r="F10" s="191"/>
      <c r="G10" s="207"/>
      <c r="H10" s="207"/>
      <c r="I10" s="207"/>
      <c r="J10" s="208"/>
      <c r="K10" s="203"/>
      <c r="L10" s="107" t="s">
        <v>341</v>
      </c>
      <c r="M10" s="204">
        <v>0.18</v>
      </c>
      <c r="N10" s="205">
        <f t="shared" ref="N10:N16" si="0">K10*M10</f>
        <v>0</v>
      </c>
      <c r="O10" s="193"/>
      <c r="T10" s="193"/>
      <c r="Y10" s="193"/>
      <c r="AD10" s="32"/>
    </row>
    <row r="11" spans="1:30" s="104" customFormat="1" ht="12" thickBot="1" x14ac:dyDescent="0.25">
      <c r="A11" s="565" t="s">
        <v>799</v>
      </c>
      <c r="B11" s="206" t="s">
        <v>324</v>
      </c>
      <c r="C11" s="101"/>
      <c r="F11" s="191"/>
      <c r="G11" s="207"/>
      <c r="H11" s="207"/>
      <c r="I11" s="207"/>
      <c r="J11" s="208"/>
      <c r="K11" s="203"/>
      <c r="L11" s="107" t="s">
        <v>342</v>
      </c>
      <c r="M11" s="204">
        <v>0.18</v>
      </c>
      <c r="N11" s="205">
        <f t="shared" si="0"/>
        <v>0</v>
      </c>
      <c r="O11" s="193"/>
      <c r="T11" s="193"/>
      <c r="Y11" s="193"/>
    </row>
    <row r="12" spans="1:30" s="104" customFormat="1" ht="12" thickBot="1" x14ac:dyDescent="0.25">
      <c r="A12" s="565" t="s">
        <v>800</v>
      </c>
      <c r="B12" s="206" t="s">
        <v>325</v>
      </c>
      <c r="C12" s="101"/>
      <c r="F12" s="191"/>
      <c r="G12" s="207"/>
      <c r="H12" s="207"/>
      <c r="I12" s="207"/>
      <c r="J12" s="208"/>
      <c r="K12" s="203"/>
      <c r="L12" s="107" t="s">
        <v>343</v>
      </c>
      <c r="M12" s="204">
        <v>0.15</v>
      </c>
      <c r="N12" s="205">
        <f t="shared" si="0"/>
        <v>0</v>
      </c>
      <c r="O12" s="193"/>
      <c r="T12" s="193"/>
      <c r="Y12" s="193"/>
    </row>
    <row r="13" spans="1:30" s="104" customFormat="1" ht="12" thickBot="1" x14ac:dyDescent="0.25">
      <c r="A13" s="565" t="s">
        <v>801</v>
      </c>
      <c r="B13" s="206" t="s">
        <v>326</v>
      </c>
      <c r="C13" s="101"/>
      <c r="F13" s="191"/>
      <c r="G13" s="207"/>
      <c r="H13" s="207"/>
      <c r="I13" s="207"/>
      <c r="J13" s="208"/>
      <c r="K13" s="203"/>
      <c r="L13" s="107" t="s">
        <v>344</v>
      </c>
      <c r="M13" s="204">
        <v>0.15</v>
      </c>
      <c r="N13" s="205">
        <f t="shared" si="0"/>
        <v>0</v>
      </c>
      <c r="O13" s="193"/>
      <c r="T13" s="193"/>
      <c r="Y13" s="193"/>
    </row>
    <row r="14" spans="1:30" s="104" customFormat="1" ht="12" thickBot="1" x14ac:dyDescent="0.25">
      <c r="A14" s="565" t="s">
        <v>802</v>
      </c>
      <c r="B14" s="206" t="s">
        <v>327</v>
      </c>
      <c r="C14" s="101"/>
      <c r="F14" s="191"/>
      <c r="G14" s="207"/>
      <c r="H14" s="207"/>
      <c r="I14" s="207"/>
      <c r="J14" s="208"/>
      <c r="K14" s="203"/>
      <c r="L14" s="107" t="s">
        <v>345</v>
      </c>
      <c r="M14" s="204">
        <v>0.12</v>
      </c>
      <c r="N14" s="205">
        <f t="shared" si="0"/>
        <v>0</v>
      </c>
      <c r="O14" s="193"/>
      <c r="T14" s="193"/>
      <c r="Y14" s="193"/>
    </row>
    <row r="15" spans="1:30" s="104" customFormat="1" ht="12" thickBot="1" x14ac:dyDescent="0.25">
      <c r="A15" s="565" t="s">
        <v>803</v>
      </c>
      <c r="B15" s="206" t="s">
        <v>328</v>
      </c>
      <c r="C15" s="101"/>
      <c r="F15" s="191"/>
      <c r="G15" s="207"/>
      <c r="H15" s="207"/>
      <c r="I15" s="207"/>
      <c r="J15" s="208"/>
      <c r="K15" s="203"/>
      <c r="L15" s="107" t="s">
        <v>346</v>
      </c>
      <c r="M15" s="204">
        <v>0.12</v>
      </c>
      <c r="N15" s="205">
        <f t="shared" si="0"/>
        <v>0</v>
      </c>
      <c r="O15" s="193"/>
      <c r="T15" s="193"/>
      <c r="Y15" s="193"/>
    </row>
    <row r="16" spans="1:30" s="104" customFormat="1" ht="12" thickBot="1" x14ac:dyDescent="0.25">
      <c r="A16" s="565" t="s">
        <v>804</v>
      </c>
      <c r="B16" s="209" t="s">
        <v>329</v>
      </c>
      <c r="C16" s="210"/>
      <c r="D16" s="211"/>
      <c r="E16" s="211"/>
      <c r="F16" s="212"/>
      <c r="G16" s="213"/>
      <c r="H16" s="213"/>
      <c r="I16" s="213"/>
      <c r="J16" s="214"/>
      <c r="K16" s="203"/>
      <c r="L16" s="107" t="s">
        <v>347</v>
      </c>
      <c r="M16" s="204">
        <v>0.12</v>
      </c>
      <c r="N16" s="205">
        <f t="shared" si="0"/>
        <v>0</v>
      </c>
      <c r="O16" s="193"/>
      <c r="T16" s="193"/>
      <c r="Y16" s="193"/>
    </row>
    <row r="17" spans="1:28" s="104" customFormat="1" ht="12" thickBot="1" x14ac:dyDescent="0.25">
      <c r="A17" s="81">
        <v>1.1000000000000001</v>
      </c>
      <c r="B17" s="215" t="str">
        <f>"Total capital charge for "&amp;B8</f>
        <v>Total capital charge for ENTER 1st YEAR</v>
      </c>
      <c r="C17" s="216"/>
      <c r="D17" s="216"/>
      <c r="E17" s="216"/>
      <c r="F17" s="217"/>
      <c r="G17" s="218"/>
      <c r="H17" s="218"/>
      <c r="I17" s="218"/>
      <c r="J17" s="218"/>
      <c r="K17" s="219">
        <f>SUM(K9:K16)</f>
        <v>0</v>
      </c>
      <c r="L17" s="220"/>
      <c r="M17" s="221"/>
      <c r="N17" s="205">
        <f>IF(AND(OR(N9=0,N9&lt;0),OR(N10=0,N10&lt;0),OR(N11=0,N11&lt;0),OR(N12=0,N12&lt;0),OR(N13=0,N13&lt;0),OR(N14=0,N14&lt;0),OR(N15=0,N15&lt;0),OR(N16=0,N16&lt;0))=TRUE,SUM(N9:N16),SUMIF(N9:N16,"&gt;0",N9:N16))</f>
        <v>0</v>
      </c>
      <c r="O17" s="193"/>
      <c r="P17" s="192"/>
      <c r="Q17" s="192"/>
      <c r="R17" s="192"/>
      <c r="S17" s="192"/>
      <c r="T17" s="193"/>
      <c r="U17" s="192"/>
      <c r="V17" s="192"/>
      <c r="W17" s="192"/>
      <c r="X17" s="192"/>
      <c r="Y17" s="193"/>
      <c r="Z17" s="194"/>
      <c r="AA17" s="194"/>
      <c r="AB17" s="195"/>
    </row>
    <row r="18" spans="1:28" s="104" customFormat="1" ht="4.5" customHeight="1" thickBot="1" x14ac:dyDescent="0.25">
      <c r="A18" s="101"/>
      <c r="B18" s="92"/>
      <c r="C18" s="101"/>
      <c r="F18" s="191"/>
      <c r="G18" s="159"/>
      <c r="H18" s="159"/>
      <c r="I18" s="159"/>
      <c r="J18" s="159"/>
      <c r="K18" s="222"/>
      <c r="L18" s="223"/>
      <c r="M18" s="223"/>
      <c r="N18" s="222"/>
      <c r="O18" s="193"/>
      <c r="P18" s="192"/>
      <c r="Q18" s="192"/>
      <c r="R18" s="192"/>
      <c r="S18" s="192"/>
      <c r="T18" s="193"/>
      <c r="U18" s="192"/>
      <c r="V18" s="192"/>
      <c r="W18" s="192"/>
      <c r="X18" s="192"/>
      <c r="Y18" s="193"/>
      <c r="Z18" s="194"/>
      <c r="AA18" s="194"/>
      <c r="AB18" s="195"/>
    </row>
    <row r="19" spans="1:28" s="104" customFormat="1" ht="12" thickBot="1" x14ac:dyDescent="0.25">
      <c r="A19" s="101"/>
      <c r="B19" s="1200" t="s">
        <v>330</v>
      </c>
      <c r="C19" s="1201"/>
      <c r="D19" s="1201"/>
      <c r="E19" s="1202"/>
      <c r="F19" s="191"/>
      <c r="G19" s="159"/>
      <c r="H19" s="159"/>
      <c r="I19" s="159"/>
      <c r="J19" s="159"/>
      <c r="K19" s="90"/>
      <c r="L19" s="196"/>
      <c r="M19" s="196"/>
      <c r="N19" s="90"/>
      <c r="O19" s="193"/>
      <c r="P19" s="192"/>
      <c r="Q19" s="192"/>
      <c r="R19" s="192"/>
      <c r="S19" s="192"/>
      <c r="T19" s="193"/>
      <c r="U19" s="192"/>
      <c r="V19" s="192"/>
      <c r="W19" s="192"/>
      <c r="X19" s="192"/>
      <c r="Y19" s="193"/>
      <c r="Z19" s="194"/>
      <c r="AA19" s="194"/>
      <c r="AB19" s="195"/>
    </row>
    <row r="20" spans="1:28" s="104" customFormat="1" ht="12" thickBot="1" x14ac:dyDescent="0.25">
      <c r="A20" s="565" t="s">
        <v>805</v>
      </c>
      <c r="B20" s="197" t="s">
        <v>322</v>
      </c>
      <c r="C20" s="198"/>
      <c r="D20" s="199"/>
      <c r="E20" s="199"/>
      <c r="F20" s="200"/>
      <c r="G20" s="201"/>
      <c r="H20" s="201"/>
      <c r="I20" s="201"/>
      <c r="J20" s="202"/>
      <c r="K20" s="203"/>
      <c r="L20" s="107" t="s">
        <v>348</v>
      </c>
      <c r="M20" s="204">
        <v>0.18</v>
      </c>
      <c r="N20" s="205">
        <f t="shared" ref="N20:N27" si="1">K20*M20</f>
        <v>0</v>
      </c>
      <c r="O20" s="193"/>
      <c r="P20" s="192"/>
      <c r="Q20" s="192"/>
      <c r="R20" s="192"/>
      <c r="S20" s="192"/>
      <c r="T20" s="193"/>
      <c r="U20" s="192"/>
      <c r="V20" s="192"/>
      <c r="W20" s="192"/>
      <c r="X20" s="192"/>
      <c r="Y20" s="193"/>
      <c r="Z20" s="194"/>
      <c r="AA20" s="194"/>
      <c r="AB20" s="195"/>
    </row>
    <row r="21" spans="1:28" s="104" customFormat="1" ht="12" thickBot="1" x14ac:dyDescent="0.25">
      <c r="A21" s="565" t="s">
        <v>806</v>
      </c>
      <c r="B21" s="206" t="s">
        <v>323</v>
      </c>
      <c r="C21" s="101"/>
      <c r="F21" s="191"/>
      <c r="G21" s="207"/>
      <c r="H21" s="207"/>
      <c r="I21" s="207"/>
      <c r="J21" s="208"/>
      <c r="K21" s="203"/>
      <c r="L21" s="107" t="s">
        <v>349</v>
      </c>
      <c r="M21" s="204">
        <v>0.18</v>
      </c>
      <c r="N21" s="205">
        <f t="shared" si="1"/>
        <v>0</v>
      </c>
      <c r="O21" s="193"/>
      <c r="P21" s="192"/>
      <c r="Q21" s="192"/>
      <c r="R21" s="192"/>
      <c r="S21" s="192"/>
      <c r="T21" s="193"/>
      <c r="U21" s="192"/>
      <c r="V21" s="192"/>
      <c r="W21" s="192"/>
      <c r="X21" s="192"/>
      <c r="Y21" s="193"/>
      <c r="Z21" s="194"/>
      <c r="AA21" s="194"/>
      <c r="AB21" s="195"/>
    </row>
    <row r="22" spans="1:28" s="104" customFormat="1" ht="12" thickBot="1" x14ac:dyDescent="0.25">
      <c r="A22" s="565" t="s">
        <v>807</v>
      </c>
      <c r="B22" s="206" t="s">
        <v>324</v>
      </c>
      <c r="C22" s="101"/>
      <c r="F22" s="191"/>
      <c r="G22" s="207"/>
      <c r="H22" s="207"/>
      <c r="I22" s="207"/>
      <c r="J22" s="208"/>
      <c r="K22" s="203"/>
      <c r="L22" s="107" t="s">
        <v>350</v>
      </c>
      <c r="M22" s="204">
        <v>0.18</v>
      </c>
      <c r="N22" s="205">
        <f t="shared" si="1"/>
        <v>0</v>
      </c>
      <c r="O22" s="193"/>
      <c r="P22" s="192"/>
      <c r="T22" s="193"/>
      <c r="U22" s="192"/>
      <c r="V22" s="192"/>
      <c r="W22" s="192"/>
      <c r="X22" s="192"/>
      <c r="Y22" s="193"/>
      <c r="Z22" s="194"/>
      <c r="AA22" s="194"/>
      <c r="AB22" s="195"/>
    </row>
    <row r="23" spans="1:28" s="104" customFormat="1" ht="12" thickBot="1" x14ac:dyDescent="0.25">
      <c r="A23" s="565" t="s">
        <v>808</v>
      </c>
      <c r="B23" s="206" t="s">
        <v>325</v>
      </c>
      <c r="C23" s="101"/>
      <c r="F23" s="191"/>
      <c r="G23" s="207"/>
      <c r="H23" s="207"/>
      <c r="I23" s="207"/>
      <c r="J23" s="208"/>
      <c r="K23" s="203"/>
      <c r="L23" s="107" t="s">
        <v>351</v>
      </c>
      <c r="M23" s="204">
        <v>0.15</v>
      </c>
      <c r="N23" s="205">
        <f t="shared" si="1"/>
        <v>0</v>
      </c>
      <c r="O23" s="193"/>
      <c r="P23" s="192"/>
      <c r="T23" s="193"/>
      <c r="U23" s="192"/>
      <c r="V23" s="192"/>
      <c r="W23" s="192"/>
      <c r="X23" s="192"/>
      <c r="Y23" s="193"/>
      <c r="Z23" s="194"/>
      <c r="AA23" s="194"/>
      <c r="AB23" s="195"/>
    </row>
    <row r="24" spans="1:28" s="104" customFormat="1" ht="12" thickBot="1" x14ac:dyDescent="0.25">
      <c r="A24" s="565" t="s">
        <v>809</v>
      </c>
      <c r="B24" s="206" t="s">
        <v>326</v>
      </c>
      <c r="C24" s="101"/>
      <c r="F24" s="191"/>
      <c r="G24" s="207"/>
      <c r="H24" s="207"/>
      <c r="I24" s="207"/>
      <c r="J24" s="208"/>
      <c r="K24" s="203"/>
      <c r="L24" s="107" t="s">
        <v>352</v>
      </c>
      <c r="M24" s="204">
        <v>0.15</v>
      </c>
      <c r="N24" s="205">
        <f t="shared" si="1"/>
        <v>0</v>
      </c>
      <c r="O24" s="193"/>
      <c r="P24" s="192"/>
      <c r="T24" s="193"/>
      <c r="U24" s="192"/>
      <c r="V24" s="192"/>
      <c r="W24" s="192"/>
      <c r="X24" s="192"/>
      <c r="Y24" s="193"/>
      <c r="Z24" s="194"/>
      <c r="AA24" s="194"/>
      <c r="AB24" s="195"/>
    </row>
    <row r="25" spans="1:28" s="104" customFormat="1" ht="12" thickBot="1" x14ac:dyDescent="0.25">
      <c r="A25" s="565" t="s">
        <v>810</v>
      </c>
      <c r="B25" s="206" t="s">
        <v>327</v>
      </c>
      <c r="C25" s="101"/>
      <c r="F25" s="191"/>
      <c r="G25" s="207"/>
      <c r="H25" s="207"/>
      <c r="I25" s="207"/>
      <c r="J25" s="208"/>
      <c r="K25" s="203"/>
      <c r="L25" s="107" t="s">
        <v>353</v>
      </c>
      <c r="M25" s="204">
        <v>0.12</v>
      </c>
      <c r="N25" s="205">
        <f t="shared" si="1"/>
        <v>0</v>
      </c>
      <c r="O25" s="193"/>
      <c r="P25" s="192"/>
      <c r="T25" s="193"/>
      <c r="U25" s="192"/>
      <c r="V25" s="192"/>
      <c r="W25" s="192"/>
      <c r="X25" s="192"/>
      <c r="Y25" s="193"/>
      <c r="Z25" s="194"/>
      <c r="AA25" s="194"/>
      <c r="AB25" s="195"/>
    </row>
    <row r="26" spans="1:28" s="104" customFormat="1" ht="12" thickBot="1" x14ac:dyDescent="0.25">
      <c r="A26" s="565" t="s">
        <v>811</v>
      </c>
      <c r="B26" s="206" t="s">
        <v>328</v>
      </c>
      <c r="C26" s="101"/>
      <c r="F26" s="191"/>
      <c r="G26" s="207"/>
      <c r="H26" s="207"/>
      <c r="I26" s="207"/>
      <c r="J26" s="208"/>
      <c r="K26" s="203"/>
      <c r="L26" s="107" t="s">
        <v>358</v>
      </c>
      <c r="M26" s="204">
        <v>0.12</v>
      </c>
      <c r="N26" s="205">
        <f t="shared" si="1"/>
        <v>0</v>
      </c>
      <c r="O26" s="193"/>
      <c r="P26" s="192"/>
      <c r="T26" s="193"/>
      <c r="U26" s="192"/>
      <c r="V26" s="192"/>
      <c r="W26" s="192"/>
      <c r="X26" s="192"/>
      <c r="Y26" s="193"/>
      <c r="Z26" s="194"/>
      <c r="AA26" s="194"/>
      <c r="AB26" s="195"/>
    </row>
    <row r="27" spans="1:28" s="104" customFormat="1" ht="12" thickBot="1" x14ac:dyDescent="0.25">
      <c r="A27" s="565" t="s">
        <v>812</v>
      </c>
      <c r="B27" s="209" t="s">
        <v>329</v>
      </c>
      <c r="C27" s="210"/>
      <c r="D27" s="211"/>
      <c r="E27" s="211"/>
      <c r="F27" s="212"/>
      <c r="G27" s="213"/>
      <c r="H27" s="213"/>
      <c r="I27" s="213"/>
      <c r="J27" s="214"/>
      <c r="K27" s="224"/>
      <c r="L27" s="107" t="s">
        <v>359</v>
      </c>
      <c r="M27" s="204">
        <v>0.12</v>
      </c>
      <c r="N27" s="205">
        <f t="shared" si="1"/>
        <v>0</v>
      </c>
      <c r="O27" s="193"/>
      <c r="P27" s="192"/>
      <c r="T27" s="193"/>
      <c r="U27" s="192"/>
      <c r="V27" s="192"/>
      <c r="W27" s="192"/>
      <c r="X27" s="192"/>
      <c r="Y27" s="193"/>
      <c r="Z27" s="194"/>
      <c r="AA27" s="194"/>
      <c r="AB27" s="195"/>
    </row>
    <row r="28" spans="1:28" s="104" customFormat="1" ht="12" thickBot="1" x14ac:dyDescent="0.25">
      <c r="A28" s="81">
        <v>2.1</v>
      </c>
      <c r="B28" s="215" t="str">
        <f>"Total capital charge for "&amp;B19</f>
        <v>Total capital charge for ENTER 2nd YEAR</v>
      </c>
      <c r="C28" s="216"/>
      <c r="D28" s="216"/>
      <c r="E28" s="216"/>
      <c r="F28" s="217"/>
      <c r="G28" s="218"/>
      <c r="H28" s="218"/>
      <c r="I28" s="218"/>
      <c r="J28" s="218"/>
      <c r="K28" s="219">
        <f>SUM(K20:K27)</f>
        <v>0</v>
      </c>
      <c r="L28" s="220"/>
      <c r="M28" s="221"/>
      <c r="N28" s="205">
        <f>IF(AND(OR(N20=0,N20&lt;0),OR(N21=0,N21&lt;0),OR(N22=0,N22&lt;0),OR(N23=0,N23&lt;0),OR(N24=0,N24&lt;0),OR(N25=0,N25&lt;0),OR(N26=0,N26&lt;0),OR(N27=0,N27&lt;0))=TRUE,SUM(N20:N27),SUMIF(N20:N27,"&gt;0",N20:N27))</f>
        <v>0</v>
      </c>
      <c r="O28" s="193"/>
      <c r="P28" s="192"/>
      <c r="Q28" s="192"/>
      <c r="R28" s="192"/>
      <c r="S28" s="192"/>
      <c r="T28" s="193"/>
      <c r="U28" s="192"/>
      <c r="V28" s="192"/>
      <c r="W28" s="192"/>
      <c r="X28" s="192"/>
      <c r="Y28" s="193"/>
      <c r="Z28" s="194"/>
      <c r="AA28" s="194"/>
      <c r="AB28" s="195"/>
    </row>
    <row r="29" spans="1:28" s="104" customFormat="1" ht="4.5" customHeight="1" thickBot="1" x14ac:dyDescent="0.25">
      <c r="A29" s="101"/>
      <c r="B29" s="92"/>
      <c r="C29" s="101"/>
      <c r="F29" s="191"/>
      <c r="G29" s="159"/>
      <c r="H29" s="159"/>
      <c r="I29" s="159"/>
      <c r="J29" s="159"/>
      <c r="K29" s="222"/>
      <c r="L29" s="223"/>
      <c r="M29" s="223"/>
      <c r="N29" s="222"/>
      <c r="O29" s="193"/>
      <c r="P29" s="192"/>
      <c r="Q29" s="192"/>
      <c r="R29" s="192"/>
      <c r="S29" s="192"/>
      <c r="T29" s="193"/>
      <c r="U29" s="192"/>
      <c r="V29" s="192"/>
      <c r="W29" s="192"/>
      <c r="X29" s="192"/>
      <c r="Y29" s="193"/>
      <c r="Z29" s="194"/>
      <c r="AA29" s="194"/>
      <c r="AB29" s="195"/>
    </row>
    <row r="30" spans="1:28" s="104" customFormat="1" ht="12" thickBot="1" x14ac:dyDescent="0.25">
      <c r="A30" s="101"/>
      <c r="B30" s="1200" t="s">
        <v>796</v>
      </c>
      <c r="C30" s="1201"/>
      <c r="D30" s="1201"/>
      <c r="E30" s="1202"/>
      <c r="F30" s="191"/>
      <c r="G30" s="159"/>
      <c r="H30" s="159"/>
      <c r="I30" s="159"/>
      <c r="J30" s="159"/>
      <c r="K30" s="90"/>
      <c r="L30" s="196"/>
      <c r="M30" s="196"/>
      <c r="N30" s="90"/>
      <c r="O30" s="193"/>
      <c r="P30" s="192"/>
      <c r="T30" s="193"/>
      <c r="U30" s="192"/>
      <c r="V30" s="192"/>
      <c r="W30" s="192"/>
      <c r="X30" s="192"/>
      <c r="Y30" s="193"/>
      <c r="Z30" s="194"/>
      <c r="AA30" s="194"/>
      <c r="AB30" s="195"/>
    </row>
    <row r="31" spans="1:28" s="104" customFormat="1" ht="12" thickBot="1" x14ac:dyDescent="0.25">
      <c r="A31" s="642" t="s">
        <v>813</v>
      </c>
      <c r="B31" s="197" t="s">
        <v>322</v>
      </c>
      <c r="C31" s="198"/>
      <c r="D31" s="199"/>
      <c r="E31" s="199"/>
      <c r="F31" s="200"/>
      <c r="G31" s="201"/>
      <c r="H31" s="201"/>
      <c r="I31" s="201"/>
      <c r="J31" s="202"/>
      <c r="K31" s="203"/>
      <c r="L31" s="107" t="s">
        <v>360</v>
      </c>
      <c r="M31" s="204">
        <v>0.18</v>
      </c>
      <c r="N31" s="205">
        <f t="shared" ref="N31:N38" si="2">K31*M31</f>
        <v>0</v>
      </c>
      <c r="O31" s="193"/>
      <c r="P31" s="192"/>
      <c r="T31" s="193"/>
      <c r="U31" s="192"/>
      <c r="V31" s="192"/>
      <c r="W31" s="192"/>
      <c r="X31" s="192"/>
      <c r="Y31" s="193"/>
      <c r="Z31" s="194"/>
      <c r="AA31" s="194"/>
      <c r="AB31" s="195"/>
    </row>
    <row r="32" spans="1:28" s="104" customFormat="1" ht="12" thickBot="1" x14ac:dyDescent="0.25">
      <c r="A32" s="642" t="s">
        <v>814</v>
      </c>
      <c r="B32" s="206" t="s">
        <v>323</v>
      </c>
      <c r="C32" s="101"/>
      <c r="F32" s="191"/>
      <c r="G32" s="207"/>
      <c r="H32" s="207"/>
      <c r="I32" s="207"/>
      <c r="J32" s="208"/>
      <c r="K32" s="203"/>
      <c r="L32" s="107" t="s">
        <v>361</v>
      </c>
      <c r="M32" s="204">
        <v>0.18</v>
      </c>
      <c r="N32" s="205">
        <f t="shared" si="2"/>
        <v>0</v>
      </c>
      <c r="O32" s="193"/>
      <c r="P32" s="192"/>
      <c r="Q32" s="192"/>
      <c r="R32" s="192"/>
      <c r="S32" s="192"/>
      <c r="T32" s="193"/>
      <c r="U32" s="192"/>
      <c r="V32" s="192"/>
      <c r="W32" s="192"/>
      <c r="X32" s="192"/>
      <c r="Y32" s="193"/>
      <c r="Z32" s="194"/>
      <c r="AA32" s="194"/>
      <c r="AB32" s="195"/>
    </row>
    <row r="33" spans="1:28" s="104" customFormat="1" ht="12" thickBot="1" x14ac:dyDescent="0.25">
      <c r="A33" s="642" t="s">
        <v>815</v>
      </c>
      <c r="B33" s="206" t="s">
        <v>324</v>
      </c>
      <c r="C33" s="101"/>
      <c r="F33" s="191"/>
      <c r="G33" s="207"/>
      <c r="H33" s="207"/>
      <c r="I33" s="207"/>
      <c r="J33" s="208"/>
      <c r="K33" s="203"/>
      <c r="L33" s="107" t="s">
        <v>362</v>
      </c>
      <c r="M33" s="204">
        <v>0.18</v>
      </c>
      <c r="N33" s="205">
        <f t="shared" si="2"/>
        <v>0</v>
      </c>
      <c r="O33" s="193"/>
      <c r="P33" s="192"/>
      <c r="Q33" s="192"/>
      <c r="R33" s="192"/>
      <c r="S33" s="192"/>
      <c r="T33" s="193"/>
      <c r="U33" s="192"/>
      <c r="V33" s="192"/>
      <c r="W33" s="192"/>
      <c r="X33" s="192"/>
      <c r="Y33" s="193"/>
      <c r="Z33" s="194"/>
      <c r="AA33" s="194"/>
      <c r="AB33" s="195"/>
    </row>
    <row r="34" spans="1:28" s="104" customFormat="1" ht="12" thickBot="1" x14ac:dyDescent="0.25">
      <c r="A34" s="642" t="s">
        <v>816</v>
      </c>
      <c r="B34" s="206" t="s">
        <v>325</v>
      </c>
      <c r="C34" s="101"/>
      <c r="F34" s="191"/>
      <c r="G34" s="207"/>
      <c r="H34" s="207"/>
      <c r="I34" s="207"/>
      <c r="J34" s="208"/>
      <c r="K34" s="203"/>
      <c r="L34" s="107" t="s">
        <v>363</v>
      </c>
      <c r="M34" s="204">
        <v>0.15</v>
      </c>
      <c r="N34" s="205">
        <f t="shared" si="2"/>
        <v>0</v>
      </c>
      <c r="O34" s="193"/>
      <c r="P34" s="192"/>
      <c r="Q34" s="192"/>
      <c r="R34" s="192"/>
      <c r="S34" s="192"/>
      <c r="T34" s="193"/>
      <c r="U34" s="192"/>
      <c r="V34" s="192"/>
      <c r="W34" s="192"/>
      <c r="X34" s="192"/>
      <c r="Y34" s="193"/>
      <c r="Z34" s="194"/>
      <c r="AA34" s="194"/>
      <c r="AB34" s="195"/>
    </row>
    <row r="35" spans="1:28" s="104" customFormat="1" ht="12" thickBot="1" x14ac:dyDescent="0.25">
      <c r="A35" s="642" t="s">
        <v>817</v>
      </c>
      <c r="B35" s="206" t="s">
        <v>326</v>
      </c>
      <c r="C35" s="101"/>
      <c r="F35" s="191"/>
      <c r="G35" s="207"/>
      <c r="H35" s="207"/>
      <c r="I35" s="207"/>
      <c r="J35" s="208"/>
      <c r="K35" s="203"/>
      <c r="L35" s="107" t="s">
        <v>364</v>
      </c>
      <c r="M35" s="204">
        <v>0.15</v>
      </c>
      <c r="N35" s="205">
        <f t="shared" si="2"/>
        <v>0</v>
      </c>
      <c r="O35" s="193"/>
      <c r="P35" s="192"/>
      <c r="Q35" s="192"/>
      <c r="R35" s="192"/>
      <c r="S35" s="192"/>
      <c r="T35" s="193"/>
      <c r="U35" s="192"/>
      <c r="V35" s="192"/>
      <c r="W35" s="192"/>
      <c r="X35" s="192"/>
      <c r="Y35" s="193"/>
      <c r="Z35" s="194"/>
      <c r="AA35" s="194"/>
      <c r="AB35" s="195"/>
    </row>
    <row r="36" spans="1:28" s="104" customFormat="1" ht="12" thickBot="1" x14ac:dyDescent="0.25">
      <c r="A36" s="642" t="s">
        <v>818</v>
      </c>
      <c r="B36" s="206" t="s">
        <v>327</v>
      </c>
      <c r="C36" s="101"/>
      <c r="F36" s="191"/>
      <c r="G36" s="207"/>
      <c r="H36" s="207"/>
      <c r="I36" s="207"/>
      <c r="J36" s="208"/>
      <c r="K36" s="203"/>
      <c r="L36" s="107" t="s">
        <v>365</v>
      </c>
      <c r="M36" s="204">
        <v>0.12</v>
      </c>
      <c r="N36" s="205">
        <f t="shared" si="2"/>
        <v>0</v>
      </c>
      <c r="O36" s="193"/>
      <c r="P36" s="192"/>
      <c r="Q36" s="192"/>
      <c r="R36" s="192"/>
      <c r="S36" s="192"/>
      <c r="T36" s="193"/>
      <c r="U36" s="192"/>
      <c r="V36" s="192"/>
      <c r="W36" s="192"/>
      <c r="X36" s="192"/>
      <c r="Y36" s="193"/>
      <c r="Z36" s="194"/>
      <c r="AA36" s="194"/>
      <c r="AB36" s="195"/>
    </row>
    <row r="37" spans="1:28" s="104" customFormat="1" ht="12" thickBot="1" x14ac:dyDescent="0.25">
      <c r="A37" s="642" t="s">
        <v>819</v>
      </c>
      <c r="B37" s="206" t="s">
        <v>328</v>
      </c>
      <c r="C37" s="101"/>
      <c r="F37" s="191"/>
      <c r="G37" s="207"/>
      <c r="H37" s="207"/>
      <c r="I37" s="207"/>
      <c r="J37" s="208"/>
      <c r="K37" s="203"/>
      <c r="L37" s="107" t="s">
        <v>463</v>
      </c>
      <c r="M37" s="204">
        <v>0.12</v>
      </c>
      <c r="N37" s="205">
        <f t="shared" si="2"/>
        <v>0</v>
      </c>
      <c r="O37" s="193"/>
      <c r="P37" s="192"/>
      <c r="Q37" s="192"/>
      <c r="R37" s="192"/>
      <c r="S37" s="192"/>
      <c r="T37" s="193"/>
      <c r="U37" s="192"/>
      <c r="V37" s="192"/>
      <c r="W37" s="192"/>
      <c r="X37" s="192"/>
      <c r="Y37" s="193"/>
      <c r="Z37" s="194"/>
      <c r="AA37" s="194"/>
      <c r="AB37" s="195"/>
    </row>
    <row r="38" spans="1:28" s="104" customFormat="1" ht="12" thickBot="1" x14ac:dyDescent="0.25">
      <c r="A38" s="642" t="s">
        <v>820</v>
      </c>
      <c r="B38" s="209" t="s">
        <v>329</v>
      </c>
      <c r="C38" s="210"/>
      <c r="D38" s="211"/>
      <c r="E38" s="211"/>
      <c r="F38" s="212"/>
      <c r="G38" s="213"/>
      <c r="H38" s="213"/>
      <c r="I38" s="213"/>
      <c r="J38" s="214"/>
      <c r="K38" s="203"/>
      <c r="L38" s="107" t="s">
        <v>464</v>
      </c>
      <c r="M38" s="204">
        <v>0.12</v>
      </c>
      <c r="N38" s="205">
        <f t="shared" si="2"/>
        <v>0</v>
      </c>
      <c r="O38" s="193"/>
      <c r="P38" s="192"/>
      <c r="Q38" s="192"/>
      <c r="R38" s="192"/>
      <c r="S38" s="192"/>
      <c r="T38" s="193"/>
      <c r="U38" s="192"/>
      <c r="V38" s="192"/>
      <c r="W38" s="192"/>
      <c r="X38" s="192"/>
      <c r="Y38" s="193"/>
      <c r="Z38" s="194"/>
      <c r="AA38" s="194"/>
      <c r="AB38" s="195"/>
    </row>
    <row r="39" spans="1:28" s="104" customFormat="1" ht="12" thickBot="1" x14ac:dyDescent="0.25">
      <c r="A39" s="81">
        <v>3.1</v>
      </c>
      <c r="B39" s="215" t="str">
        <f>"Total capital charge for "&amp;B30</f>
        <v>Total capital charge for ENTER 3nd YEAR</v>
      </c>
      <c r="C39" s="216"/>
      <c r="D39" s="216"/>
      <c r="E39" s="216"/>
      <c r="F39" s="217"/>
      <c r="G39" s="218"/>
      <c r="H39" s="218"/>
      <c r="I39" s="218"/>
      <c r="J39" s="218"/>
      <c r="K39" s="219">
        <f>SUM(K31:K38)</f>
        <v>0</v>
      </c>
      <c r="L39" s="220"/>
      <c r="M39" s="221"/>
      <c r="N39" s="205">
        <f>IF(AND(OR(N31=0,N31&lt;0),OR(N32=0,N32&lt;0),OR(N33=0,N33&lt;0),OR(N34=0,N34&lt;0),OR(N35=0,N35&lt;0),OR(N36=0,N36&lt;0),OR(N37=0,N37&lt;0),OR(N38=0,N38&lt;0))=TRUE,SUM(N31:N38),SUMIF(N31:N38,"&gt;0",N31:N38))</f>
        <v>0</v>
      </c>
      <c r="O39" s="193"/>
      <c r="P39" s="192"/>
      <c r="Q39" s="192"/>
      <c r="R39" s="192"/>
      <c r="S39" s="192"/>
      <c r="T39" s="193"/>
      <c r="U39" s="192"/>
      <c r="V39" s="192"/>
      <c r="W39" s="192"/>
      <c r="X39" s="192"/>
      <c r="Y39" s="193"/>
      <c r="Z39" s="194"/>
      <c r="AA39" s="194"/>
      <c r="AB39" s="195"/>
    </row>
    <row r="40" spans="1:28" s="104" customFormat="1" x14ac:dyDescent="0.2">
      <c r="B40" s="192"/>
      <c r="C40" s="192"/>
      <c r="D40" s="192"/>
      <c r="E40" s="192"/>
      <c r="F40" s="192"/>
      <c r="G40" s="192"/>
      <c r="H40" s="192"/>
      <c r="I40" s="192"/>
      <c r="J40" s="192"/>
      <c r="K40" s="192"/>
      <c r="L40" s="192"/>
      <c r="M40" s="192"/>
      <c r="N40" s="225"/>
      <c r="O40" s="193"/>
      <c r="P40" s="192"/>
      <c r="Q40" s="192"/>
      <c r="R40" s="192"/>
      <c r="S40" s="192"/>
      <c r="T40" s="193"/>
      <c r="U40" s="192"/>
      <c r="V40" s="192"/>
      <c r="W40" s="192"/>
      <c r="X40" s="192"/>
      <c r="Y40" s="193"/>
      <c r="Z40" s="194"/>
      <c r="AA40" s="194"/>
      <c r="AB40" s="195"/>
    </row>
    <row r="41" spans="1:28" s="104" customFormat="1" x14ac:dyDescent="0.2">
      <c r="B41" s="192"/>
      <c r="C41" s="192"/>
      <c r="D41" s="192"/>
      <c r="E41" s="192"/>
      <c r="F41" s="192"/>
      <c r="I41" s="226" t="str">
        <f>B8</f>
        <v>ENTER 1st YEAR</v>
      </c>
      <c r="J41" s="226" t="str">
        <f>B19</f>
        <v>ENTER 2nd YEAR</v>
      </c>
      <c r="K41" s="226" t="str">
        <f>B30</f>
        <v>ENTER 3nd YEAR</v>
      </c>
      <c r="L41" s="192"/>
      <c r="M41" s="192"/>
      <c r="N41" s="225"/>
      <c r="O41" s="193"/>
      <c r="P41" s="192"/>
      <c r="Q41" s="192"/>
      <c r="R41" s="192"/>
      <c r="S41" s="192"/>
      <c r="T41" s="193"/>
      <c r="U41" s="192"/>
      <c r="V41" s="192"/>
      <c r="W41" s="192"/>
      <c r="X41" s="192"/>
      <c r="Y41" s="193"/>
      <c r="Z41" s="194"/>
      <c r="AA41" s="194"/>
      <c r="AB41" s="195"/>
    </row>
    <row r="42" spans="1:28" s="104" customFormat="1" ht="4.5" customHeight="1" thickBot="1" x14ac:dyDescent="0.25">
      <c r="B42" s="192"/>
      <c r="C42" s="192"/>
      <c r="D42" s="192"/>
      <c r="E42" s="192"/>
      <c r="F42" s="192"/>
      <c r="I42" s="192"/>
      <c r="J42" s="192"/>
      <c r="K42" s="192"/>
      <c r="L42" s="192"/>
      <c r="M42" s="192"/>
      <c r="N42" s="225"/>
      <c r="O42" s="193"/>
      <c r="P42" s="192"/>
      <c r="Q42" s="192"/>
      <c r="R42" s="192"/>
      <c r="S42" s="192"/>
      <c r="T42" s="193"/>
      <c r="U42" s="192"/>
      <c r="V42" s="192"/>
      <c r="W42" s="192"/>
      <c r="X42" s="192"/>
      <c r="Y42" s="193"/>
      <c r="Z42" s="194"/>
      <c r="AA42" s="194"/>
      <c r="AB42" s="195"/>
    </row>
    <row r="43" spans="1:28" s="104" customFormat="1" ht="17.25" customHeight="1" thickBot="1" x14ac:dyDescent="0.25">
      <c r="B43" s="227" t="s">
        <v>70</v>
      </c>
      <c r="C43" s="192"/>
      <c r="D43" s="192"/>
      <c r="E43" s="192"/>
      <c r="F43" s="192"/>
      <c r="I43" s="228">
        <f>N17</f>
        <v>0</v>
      </c>
      <c r="J43" s="228">
        <f>N28</f>
        <v>0</v>
      </c>
      <c r="K43" s="228">
        <f>N39</f>
        <v>0</v>
      </c>
      <c r="L43" s="192"/>
      <c r="M43" s="192"/>
      <c r="N43" s="225"/>
      <c r="O43" s="193"/>
      <c r="P43" s="192"/>
      <c r="Q43" s="192"/>
      <c r="R43" s="192"/>
      <c r="S43" s="192"/>
      <c r="T43" s="193"/>
      <c r="U43" s="192"/>
      <c r="V43" s="192"/>
      <c r="W43" s="192"/>
      <c r="X43" s="192"/>
      <c r="Y43" s="193"/>
      <c r="Z43" s="194"/>
      <c r="AA43" s="194"/>
      <c r="AB43" s="195"/>
    </row>
    <row r="44" spans="1:28" s="104" customFormat="1" ht="3.75" customHeight="1" thickBot="1" x14ac:dyDescent="0.25">
      <c r="B44" s="227"/>
      <c r="C44" s="192"/>
      <c r="D44" s="192"/>
      <c r="E44" s="192"/>
      <c r="F44" s="192"/>
      <c r="I44" s="229"/>
      <c r="J44" s="229"/>
      <c r="K44" s="229"/>
      <c r="N44" s="225"/>
      <c r="O44" s="193"/>
      <c r="P44" s="192"/>
      <c r="Q44" s="192"/>
      <c r="R44" s="192"/>
      <c r="S44" s="192"/>
      <c r="T44" s="193"/>
      <c r="U44" s="192"/>
      <c r="V44" s="192"/>
      <c r="W44" s="192"/>
      <c r="X44" s="192"/>
      <c r="Y44" s="193"/>
      <c r="Z44" s="194"/>
      <c r="AA44" s="194"/>
      <c r="AB44" s="195"/>
    </row>
    <row r="45" spans="1:28" s="104" customFormat="1" ht="17.25" customHeight="1" thickBot="1" x14ac:dyDescent="0.25">
      <c r="B45" s="227" t="s">
        <v>71</v>
      </c>
      <c r="C45" s="192"/>
      <c r="D45" s="192"/>
      <c r="E45" s="192"/>
      <c r="F45" s="192"/>
      <c r="I45" s="229"/>
      <c r="J45" s="229"/>
      <c r="K45" s="228">
        <f>(SUMIF(I43:K43,"&gt;0",I43:K43))/3</f>
        <v>0</v>
      </c>
      <c r="N45" s="225"/>
      <c r="O45" s="193"/>
      <c r="P45" s="192"/>
      <c r="Q45" s="192"/>
      <c r="R45" s="192"/>
      <c r="S45" s="192"/>
      <c r="T45" s="193"/>
      <c r="U45" s="192"/>
      <c r="V45" s="192"/>
      <c r="W45" s="192"/>
      <c r="X45" s="192"/>
      <c r="Y45" s="193"/>
      <c r="Z45" s="194"/>
      <c r="AA45" s="194"/>
      <c r="AB45" s="195"/>
    </row>
    <row r="46" spans="1:28" s="104" customFormat="1" ht="3.75" customHeight="1" thickBot="1" x14ac:dyDescent="0.25">
      <c r="B46" s="227"/>
      <c r="C46" s="192"/>
      <c r="D46" s="192"/>
      <c r="E46" s="192"/>
      <c r="F46" s="192"/>
      <c r="I46" s="229"/>
      <c r="J46" s="229"/>
      <c r="K46" s="229"/>
      <c r="N46" s="225"/>
      <c r="O46" s="193"/>
      <c r="P46" s="192"/>
      <c r="Q46" s="192"/>
      <c r="R46" s="192"/>
      <c r="S46" s="192"/>
      <c r="T46" s="193"/>
      <c r="U46" s="192"/>
      <c r="V46" s="192"/>
      <c r="W46" s="192"/>
      <c r="X46" s="192"/>
      <c r="Y46" s="193"/>
      <c r="Z46" s="194"/>
      <c r="AA46" s="194"/>
      <c r="AB46" s="195"/>
    </row>
    <row r="47" spans="1:28" s="104" customFormat="1" ht="17.25" customHeight="1" thickBot="1" x14ac:dyDescent="0.25">
      <c r="B47" s="227" t="s">
        <v>131</v>
      </c>
      <c r="C47" s="192"/>
      <c r="D47" s="192"/>
      <c r="E47" s="192"/>
      <c r="F47" s="192"/>
      <c r="G47" s="192"/>
      <c r="H47" s="192"/>
      <c r="I47" s="230"/>
      <c r="J47" s="230"/>
      <c r="K47" s="228">
        <f>K45*12.5</f>
        <v>0</v>
      </c>
      <c r="L47" s="192"/>
      <c r="M47" s="192"/>
      <c r="N47" s="225"/>
      <c r="O47" s="193"/>
      <c r="P47" s="192"/>
      <c r="Q47" s="192"/>
      <c r="R47" s="192"/>
      <c r="S47" s="192"/>
      <c r="T47" s="193"/>
      <c r="U47" s="192"/>
      <c r="V47" s="192"/>
      <c r="W47" s="192"/>
      <c r="X47" s="192"/>
      <c r="Y47" s="193"/>
      <c r="Z47" s="194"/>
      <c r="AA47" s="194"/>
      <c r="AB47" s="195"/>
    </row>
    <row r="48" spans="1:28" s="104" customFormat="1" x14ac:dyDescent="0.2">
      <c r="B48" s="192"/>
      <c r="C48" s="192"/>
      <c r="D48" s="192"/>
      <c r="E48" s="192"/>
      <c r="F48" s="192"/>
      <c r="G48" s="192"/>
      <c r="H48" s="192"/>
      <c r="I48" s="192"/>
      <c r="J48" s="192"/>
      <c r="K48" s="192"/>
      <c r="L48" s="192"/>
      <c r="M48" s="192"/>
      <c r="N48" s="225"/>
      <c r="O48" s="193"/>
      <c r="P48" s="192"/>
      <c r="Q48" s="192"/>
      <c r="R48" s="192"/>
      <c r="S48" s="192"/>
      <c r="T48" s="193"/>
      <c r="U48" s="192"/>
      <c r="V48" s="192"/>
      <c r="W48" s="192"/>
      <c r="X48" s="192"/>
      <c r="Y48" s="193"/>
      <c r="Z48" s="194"/>
      <c r="AA48" s="194"/>
      <c r="AB48" s="195"/>
    </row>
    <row r="49" spans="1:25" s="69" customFormat="1" ht="12" thickBot="1" x14ac:dyDescent="0.25">
      <c r="A49" s="66"/>
      <c r="B49" s="67" t="s">
        <v>243</v>
      </c>
      <c r="C49" s="66"/>
      <c r="D49" s="66"/>
      <c r="E49" s="66"/>
      <c r="F49" s="67"/>
      <c r="G49" s="68"/>
      <c r="H49" s="68"/>
      <c r="I49" s="68"/>
      <c r="J49" s="68"/>
      <c r="K49" s="68"/>
      <c r="Y49" s="70"/>
    </row>
    <row r="50" spans="1:25" s="47" customFormat="1" ht="12" thickBot="1" x14ac:dyDescent="0.25">
      <c r="A50" s="69"/>
      <c r="B50" s="55"/>
      <c r="C50" s="64"/>
      <c r="D50" s="71" t="s">
        <v>315</v>
      </c>
      <c r="E50" s="72"/>
      <c r="I50" s="100" t="s">
        <v>77</v>
      </c>
      <c r="J50" s="100" t="s">
        <v>77</v>
      </c>
      <c r="K50" s="100" t="s">
        <v>77</v>
      </c>
    </row>
    <row r="51" spans="1:25" s="47" customFormat="1" ht="12" thickBot="1" x14ac:dyDescent="0.25">
      <c r="A51" s="69"/>
      <c r="B51" s="73"/>
      <c r="C51" s="64"/>
      <c r="D51" s="71" t="s">
        <v>316</v>
      </c>
      <c r="E51" s="71"/>
      <c r="F51" s="72"/>
    </row>
    <row r="52" spans="1:25" s="103" customFormat="1" ht="11.25" customHeight="1" x14ac:dyDescent="0.2">
      <c r="A52" s="78"/>
      <c r="B52" s="186" t="s">
        <v>338</v>
      </c>
      <c r="C52" s="64"/>
      <c r="D52" s="1196" t="s">
        <v>339</v>
      </c>
      <c r="E52" s="1196"/>
      <c r="F52" s="1196"/>
      <c r="G52" s="1196"/>
      <c r="H52" s="1196"/>
      <c r="I52" s="1196"/>
      <c r="J52" s="1196"/>
      <c r="K52" s="1196"/>
      <c r="L52" s="1196"/>
      <c r="M52" s="1196"/>
      <c r="N52" s="1196"/>
    </row>
    <row r="53" spans="1:25" s="72" customFormat="1" x14ac:dyDescent="0.2">
      <c r="B53" s="74" t="s">
        <v>216</v>
      </c>
      <c r="C53" s="776"/>
      <c r="D53" s="1196" t="s">
        <v>149</v>
      </c>
      <c r="E53" s="1196"/>
      <c r="F53" s="1196"/>
      <c r="G53" s="1196"/>
      <c r="H53" s="1196"/>
      <c r="I53" s="1196"/>
      <c r="J53" s="1196"/>
      <c r="K53" s="1196"/>
      <c r="L53" s="1196"/>
      <c r="M53" s="1196"/>
      <c r="N53" s="1196"/>
      <c r="O53" s="75"/>
      <c r="P53" s="75"/>
      <c r="Q53" s="75"/>
      <c r="R53" s="75"/>
      <c r="S53" s="75"/>
      <c r="T53" s="75"/>
      <c r="U53" s="75"/>
      <c r="V53" s="75"/>
      <c r="W53" s="75"/>
      <c r="X53" s="75"/>
      <c r="Y53" s="75"/>
    </row>
    <row r="54" spans="1:25" s="66" customFormat="1" ht="24" customHeight="1" x14ac:dyDescent="0.2">
      <c r="B54" s="74" t="s">
        <v>225</v>
      </c>
      <c r="C54" s="231"/>
      <c r="D54" s="1186" t="s">
        <v>150</v>
      </c>
      <c r="E54" s="1186"/>
      <c r="F54" s="1186"/>
      <c r="G54" s="1186"/>
      <c r="H54" s="1186"/>
      <c r="I54" s="1186"/>
      <c r="J54" s="1186"/>
      <c r="K54" s="1186"/>
      <c r="L54" s="1186"/>
      <c r="M54" s="1186"/>
      <c r="N54" s="1186"/>
      <c r="O54" s="75"/>
      <c r="P54" s="75"/>
      <c r="Q54" s="75"/>
      <c r="R54" s="75"/>
      <c r="S54" s="75"/>
      <c r="T54" s="75"/>
      <c r="U54" s="75"/>
      <c r="V54" s="75"/>
      <c r="W54" s="75"/>
      <c r="X54" s="75"/>
      <c r="Y54" s="75"/>
    </row>
    <row r="55" spans="1:25" s="66" customFormat="1" ht="15.75" customHeight="1" x14ac:dyDescent="0.2">
      <c r="B55" s="74" t="s">
        <v>236</v>
      </c>
      <c r="C55" s="231"/>
      <c r="D55" s="1186" t="s">
        <v>78</v>
      </c>
      <c r="E55" s="1186"/>
      <c r="F55" s="1186"/>
      <c r="G55" s="1186"/>
      <c r="H55" s="1186"/>
      <c r="I55" s="1186"/>
      <c r="J55" s="1186"/>
      <c r="K55" s="1186"/>
      <c r="L55" s="1186"/>
      <c r="M55" s="1186"/>
      <c r="N55" s="1186"/>
      <c r="O55" s="75"/>
      <c r="P55" s="75"/>
      <c r="Q55" s="75"/>
      <c r="R55" s="75"/>
      <c r="S55" s="75"/>
      <c r="T55" s="75"/>
      <c r="U55" s="75"/>
      <c r="V55" s="75"/>
      <c r="W55" s="75"/>
      <c r="X55" s="75"/>
      <c r="Y55" s="75"/>
    </row>
    <row r="56" spans="1:25" s="66" customFormat="1" x14ac:dyDescent="0.2">
      <c r="B56" s="74"/>
      <c r="C56" s="231"/>
      <c r="D56" s="231"/>
      <c r="E56" s="231"/>
      <c r="F56" s="777"/>
      <c r="G56" s="777"/>
      <c r="H56" s="777"/>
      <c r="I56" s="777"/>
      <c r="J56" s="777"/>
      <c r="K56" s="777"/>
      <c r="L56" s="777"/>
      <c r="M56" s="777"/>
      <c r="N56" s="777"/>
      <c r="O56" s="77"/>
      <c r="P56" s="77"/>
      <c r="Q56" s="77"/>
      <c r="R56" s="77"/>
      <c r="S56" s="77"/>
      <c r="T56" s="77"/>
      <c r="U56" s="77"/>
      <c r="V56" s="77"/>
      <c r="W56" s="77"/>
      <c r="X56" s="187"/>
      <c r="Y56" s="187"/>
    </row>
    <row r="57" spans="1:25" s="66" customFormat="1" hidden="1" x14ac:dyDescent="0.2">
      <c r="B57" s="74"/>
      <c r="C57" s="231"/>
      <c r="D57" s="231"/>
      <c r="E57" s="231"/>
      <c r="F57" s="231"/>
      <c r="G57" s="231"/>
      <c r="H57" s="231"/>
      <c r="I57" s="231"/>
      <c r="J57" s="231"/>
      <c r="K57" s="231"/>
      <c r="L57" s="231"/>
      <c r="M57" s="231"/>
      <c r="N57" s="231"/>
      <c r="Q57" s="231"/>
      <c r="V57" s="231"/>
    </row>
    <row r="58" spans="1:25" s="66" customFormat="1" hidden="1" x14ac:dyDescent="0.2">
      <c r="C58" s="231"/>
      <c r="D58" s="231"/>
      <c r="E58" s="231"/>
      <c r="F58" s="231"/>
      <c r="G58" s="231"/>
      <c r="H58" s="231"/>
      <c r="I58" s="231"/>
      <c r="J58" s="231"/>
      <c r="K58" s="231"/>
      <c r="L58" s="231"/>
      <c r="M58" s="231"/>
      <c r="N58" s="231"/>
      <c r="Q58" s="231"/>
      <c r="V58" s="231"/>
    </row>
    <row r="59" spans="1:25" hidden="1" x14ac:dyDescent="0.2"/>
    <row r="60" spans="1:25" hidden="1" x14ac:dyDescent="0.2"/>
    <row r="61" spans="1:25" hidden="1" x14ac:dyDescent="0.2"/>
    <row r="62" spans="1:25" hidden="1" x14ac:dyDescent="0.2"/>
    <row r="63" spans="1:25" hidden="1" x14ac:dyDescent="0.2"/>
    <row r="64" spans="1:25"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sheetData>
  <sheetProtection algorithmName="SHA-512" hashValue="VNeIhGe5WNSEwE+bDFLyRQhXhtHnNT3nSHAwe023jF0g/fAfxpwC1xTZn6mlgJHymSBRuos1hSoOg18YL9dQWg==" saltValue="e18lZe8S3grBqF0AtVbIpw==" spinCount="100000" sheet="1" objects="1" scenarios="1"/>
  <mergeCells count="8">
    <mergeCell ref="D55:N55"/>
    <mergeCell ref="D52:N52"/>
    <mergeCell ref="D53:N53"/>
    <mergeCell ref="D54:N54"/>
    <mergeCell ref="B6:E6"/>
    <mergeCell ref="B8:E8"/>
    <mergeCell ref="B19:E19"/>
    <mergeCell ref="B30:E30"/>
  </mergeCells>
  <phoneticPr fontId="0" type="noConversion"/>
  <dataValidations count="1">
    <dataValidation operator="greaterThan" allowBlank="1" showInputMessage="1" showErrorMessage="1" error="Please enter the amount in positive figures" sqref="K9:K16 K20:K27 K31:K38"/>
  </dataValidations>
  <pageMargins left="0.34" right="0.34" top="0.5" bottom="0.4" header="0.2" footer="0.2"/>
  <pageSetup paperSize="9" scale="79" orientation="portrait" r:id="rId1"/>
  <headerFooter alignWithMargins="0">
    <oddFooter>&amp;L&amp;8&amp;A&amp;R&amp;8&amp;P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V146"/>
  <sheetViews>
    <sheetView showGridLines="0" topLeftCell="A49" zoomScale="80" zoomScaleNormal="80" workbookViewId="0">
      <selection activeCell="P1" sqref="P1"/>
    </sheetView>
  </sheetViews>
  <sheetFormatPr defaultColWidth="0" defaultRowHeight="11.25" zeroHeight="1" x14ac:dyDescent="0.2"/>
  <cols>
    <col min="1" max="1" width="2.28515625" style="232" customWidth="1"/>
    <col min="2" max="2" width="5.7109375" style="232" customWidth="1"/>
    <col min="3" max="3" width="2.28515625" style="233" customWidth="1"/>
    <col min="4" max="4" width="2.28515625" style="232" customWidth="1"/>
    <col min="5" max="5" width="6.28515625" style="235" customWidth="1"/>
    <col min="6" max="6" width="36.7109375" style="235" customWidth="1"/>
    <col min="7" max="7" width="7.140625" style="235" customWidth="1"/>
    <col min="8" max="8" width="14.28515625" style="232" customWidth="1"/>
    <col min="9" max="9" width="0.7109375" style="233" customWidth="1"/>
    <col min="10" max="10" width="14.7109375" style="232" customWidth="1"/>
    <col min="11" max="11" width="0.7109375" style="233" customWidth="1"/>
    <col min="12" max="12" width="15" style="232" customWidth="1"/>
    <col min="13" max="13" width="0.5703125" style="233" customWidth="1"/>
    <col min="14" max="14" width="15.140625" style="232" customWidth="1"/>
    <col min="15" max="15" width="0.7109375" style="233" customWidth="1"/>
    <col min="16" max="16" width="15" style="232" customWidth="1"/>
    <col min="17" max="17" width="2.28515625" style="232" customWidth="1"/>
    <col min="18" max="18" width="1" style="233" hidden="1" customWidth="1"/>
    <col min="19" max="19" width="0" style="233" hidden="1" customWidth="1"/>
    <col min="20" max="16384" width="0" style="232" hidden="1"/>
  </cols>
  <sheetData>
    <row r="1" spans="2:19" ht="13.5" thickBot="1" x14ac:dyDescent="0.3">
      <c r="B1" s="610" t="s">
        <v>824</v>
      </c>
      <c r="C1" s="61"/>
      <c r="D1" s="61"/>
      <c r="E1" s="61"/>
      <c r="F1" s="61"/>
      <c r="G1" s="232"/>
      <c r="O1" s="31" t="s">
        <v>213</v>
      </c>
      <c r="P1" s="738" t="str">
        <f>IF('Sec A Balance Sheet - SF'!$I$1=0," ",'Sec A Balance Sheet - SF'!$I$1)</f>
        <v xml:space="preserve"> </v>
      </c>
    </row>
    <row r="2" spans="2:19" ht="12.75" x14ac:dyDescent="0.25">
      <c r="B2" s="610" t="s">
        <v>1180</v>
      </c>
      <c r="C2" s="61"/>
      <c r="D2" s="61"/>
      <c r="E2" s="61"/>
      <c r="F2" s="61"/>
      <c r="G2" s="61"/>
      <c r="H2" s="32"/>
    </row>
    <row r="3" spans="2:19" x14ac:dyDescent="0.2">
      <c r="B3" s="652" t="s">
        <v>595</v>
      </c>
      <c r="C3" s="305"/>
      <c r="D3" s="370"/>
      <c r="E3" s="651"/>
      <c r="F3" s="652"/>
      <c r="G3" s="651"/>
    </row>
    <row r="4" spans="2:19" ht="12" thickBot="1" x14ac:dyDescent="0.25">
      <c r="B4" s="234"/>
    </row>
    <row r="5" spans="2:19" s="242" customFormat="1" ht="39" customHeight="1" thickTop="1" thickBot="1" x14ac:dyDescent="0.25">
      <c r="B5" s="1203" t="s">
        <v>524</v>
      </c>
      <c r="C5" s="1203"/>
      <c r="D5" s="1203"/>
      <c r="E5" s="1203"/>
      <c r="F5" s="1203"/>
      <c r="G5" s="236"/>
      <c r="H5" s="792" t="s">
        <v>1182</v>
      </c>
      <c r="I5" s="793"/>
      <c r="J5" s="793" t="s">
        <v>1171</v>
      </c>
      <c r="K5" s="793"/>
      <c r="L5" s="793" t="s">
        <v>1172</v>
      </c>
      <c r="M5" s="238"/>
      <c r="N5" s="239" t="s">
        <v>107</v>
      </c>
      <c r="O5" s="240"/>
      <c r="P5" s="241"/>
      <c r="Q5" s="241"/>
    </row>
    <row r="6" spans="2:19" s="246" customFormat="1" ht="12" thickTop="1" x14ac:dyDescent="0.2">
      <c r="B6" s="243"/>
      <c r="C6" s="244"/>
      <c r="D6" s="245"/>
      <c r="G6" s="247"/>
      <c r="H6" s="248"/>
      <c r="I6" s="249"/>
      <c r="J6" s="248"/>
      <c r="K6" s="249"/>
      <c r="L6" s="248"/>
      <c r="M6" s="248"/>
      <c r="N6" s="248"/>
      <c r="O6" s="248"/>
      <c r="P6" s="245"/>
      <c r="Q6" s="245"/>
    </row>
    <row r="7" spans="2:19" s="246" customFormat="1" x14ac:dyDescent="0.2">
      <c r="B7" s="250" t="s">
        <v>586</v>
      </c>
      <c r="C7" s="243" t="s">
        <v>108</v>
      </c>
      <c r="D7" s="245"/>
      <c r="G7" s="251"/>
      <c r="H7" s="252"/>
      <c r="I7" s="253"/>
      <c r="J7" s="252"/>
      <c r="K7" s="253"/>
      <c r="L7" s="252"/>
      <c r="M7" s="254"/>
      <c r="N7" s="252"/>
      <c r="O7" s="245"/>
      <c r="P7" s="245"/>
      <c r="Q7" s="245"/>
    </row>
    <row r="8" spans="2:19" s="246" customFormat="1" x14ac:dyDescent="0.2">
      <c r="B8" s="250" t="s">
        <v>587</v>
      </c>
      <c r="C8" s="243" t="s">
        <v>109</v>
      </c>
      <c r="D8" s="245"/>
      <c r="E8" s="245"/>
      <c r="G8" s="251"/>
      <c r="H8" s="252"/>
      <c r="I8" s="253"/>
      <c r="J8" s="252"/>
      <c r="K8" s="253"/>
      <c r="L8" s="252"/>
      <c r="M8" s="254"/>
      <c r="N8" s="252"/>
      <c r="O8" s="245"/>
      <c r="P8" s="245"/>
      <c r="Q8" s="245"/>
    </row>
    <row r="9" spans="2:19" s="246" customFormat="1" x14ac:dyDescent="0.2">
      <c r="B9" s="250" t="s">
        <v>588</v>
      </c>
      <c r="C9" s="243" t="s">
        <v>110</v>
      </c>
      <c r="D9" s="245"/>
      <c r="E9" s="245"/>
      <c r="G9" s="251"/>
      <c r="H9" s="252"/>
      <c r="I9" s="253"/>
      <c r="J9" s="252"/>
      <c r="K9" s="253"/>
      <c r="L9" s="252"/>
      <c r="M9" s="254"/>
      <c r="N9" s="252"/>
      <c r="O9" s="245"/>
      <c r="P9" s="245"/>
      <c r="Q9" s="245"/>
    </row>
    <row r="10" spans="2:19" s="246" customFormat="1" x14ac:dyDescent="0.2">
      <c r="B10" s="250" t="s">
        <v>589</v>
      </c>
      <c r="C10" s="243" t="s">
        <v>111</v>
      </c>
      <c r="D10" s="245"/>
      <c r="E10" s="245"/>
      <c r="G10" s="251"/>
      <c r="H10" s="252"/>
      <c r="I10" s="253"/>
      <c r="J10" s="252"/>
      <c r="K10" s="253"/>
      <c r="L10" s="252"/>
      <c r="M10" s="254"/>
      <c r="N10" s="252"/>
      <c r="O10" s="245"/>
      <c r="P10" s="245"/>
      <c r="Q10" s="245"/>
    </row>
    <row r="11" spans="2:19" s="246" customFormat="1" ht="12" thickBot="1" x14ac:dyDescent="0.25">
      <c r="B11" s="250" t="s">
        <v>590</v>
      </c>
      <c r="C11" s="271" t="s">
        <v>112</v>
      </c>
      <c r="D11" s="272"/>
      <c r="E11" s="272"/>
      <c r="F11" s="273"/>
      <c r="G11" s="251"/>
      <c r="H11" s="252"/>
      <c r="I11" s="256"/>
      <c r="J11" s="252"/>
      <c r="K11" s="256"/>
      <c r="L11" s="255"/>
      <c r="M11" s="257"/>
      <c r="N11" s="255"/>
      <c r="O11" s="258"/>
      <c r="P11" s="245"/>
      <c r="Q11" s="245"/>
    </row>
    <row r="12" spans="2:19" s="267" customFormat="1" ht="12" thickBot="1" x14ac:dyDescent="0.25">
      <c r="B12" s="259" t="s">
        <v>591</v>
      </c>
      <c r="C12" s="260" t="s">
        <v>823</v>
      </c>
      <c r="D12" s="261"/>
      <c r="E12" s="261"/>
      <c r="F12" s="261"/>
      <c r="G12" s="262"/>
      <c r="H12" s="263">
        <f>SUM(H7:H11)</f>
        <v>0</v>
      </c>
      <c r="I12" s="264"/>
      <c r="J12" s="263">
        <f>SUM(J7:J11)</f>
        <v>0</v>
      </c>
      <c r="K12" s="264"/>
      <c r="L12" s="263">
        <f>SUM(L7:L11)</f>
        <v>0</v>
      </c>
      <c r="M12" s="264"/>
      <c r="N12" s="263">
        <f>SUM(N7:N11)</f>
        <v>0</v>
      </c>
      <c r="O12" s="265"/>
      <c r="P12" s="266"/>
      <c r="Q12" s="266"/>
    </row>
    <row r="13" spans="2:19" s="267" customFormat="1" x14ac:dyDescent="0.2">
      <c r="C13" s="268"/>
      <c r="D13" s="266"/>
      <c r="E13" s="266"/>
      <c r="G13" s="269"/>
      <c r="H13" s="270"/>
      <c r="I13" s="270"/>
      <c r="J13" s="270"/>
      <c r="K13" s="270"/>
      <c r="L13" s="270"/>
      <c r="M13" s="270"/>
      <c r="N13" s="270"/>
      <c r="O13" s="270"/>
      <c r="P13" s="270"/>
      <c r="Q13" s="265"/>
      <c r="R13" s="266"/>
      <c r="S13" s="266"/>
    </row>
    <row r="14" spans="2:19" s="273" customFormat="1" x14ac:dyDescent="0.2">
      <c r="B14" s="246" t="s">
        <v>592</v>
      </c>
      <c r="C14" s="271" t="s">
        <v>72</v>
      </c>
      <c r="D14" s="272"/>
      <c r="E14" s="272"/>
      <c r="F14" s="272"/>
      <c r="G14" s="269"/>
      <c r="I14" s="272"/>
      <c r="J14" s="233"/>
      <c r="K14" s="233"/>
      <c r="L14" s="33"/>
      <c r="M14" s="233"/>
      <c r="N14" s="233"/>
      <c r="O14" s="233"/>
      <c r="P14" s="233"/>
      <c r="Q14" s="265"/>
      <c r="R14" s="272"/>
      <c r="S14" s="272"/>
    </row>
    <row r="15" spans="2:19" s="273" customFormat="1" ht="12" thickBot="1" x14ac:dyDescent="0.25">
      <c r="C15" s="271"/>
      <c r="D15" s="272"/>
      <c r="E15" s="272"/>
      <c r="G15" s="269"/>
      <c r="H15" s="265"/>
      <c r="I15" s="272"/>
      <c r="J15" s="272"/>
      <c r="K15" s="272"/>
      <c r="L15" s="272"/>
      <c r="M15" s="272"/>
      <c r="N15" s="272"/>
      <c r="O15" s="272"/>
      <c r="P15" s="272"/>
      <c r="Q15" s="265"/>
      <c r="R15" s="272"/>
      <c r="S15" s="272"/>
    </row>
    <row r="16" spans="2:19" s="267" customFormat="1" ht="12" thickBot="1" x14ac:dyDescent="0.25">
      <c r="B16" s="274" t="s">
        <v>593</v>
      </c>
      <c r="C16" s="260" t="s">
        <v>1179</v>
      </c>
      <c r="D16" s="261"/>
      <c r="E16" s="261"/>
      <c r="F16" s="261"/>
      <c r="G16" s="262"/>
      <c r="I16" s="266"/>
      <c r="J16" s="233"/>
      <c r="K16" s="233"/>
      <c r="L16" s="263">
        <f>H12-L14</f>
        <v>0</v>
      </c>
      <c r="M16" s="233"/>
      <c r="N16" s="233"/>
      <c r="O16" s="233"/>
      <c r="P16" s="233"/>
      <c r="Q16" s="265"/>
      <c r="R16" s="266"/>
      <c r="S16" s="266"/>
    </row>
    <row r="17" spans="1:19" s="273" customFormat="1" x14ac:dyDescent="0.2">
      <c r="B17" s="271"/>
      <c r="D17" s="272"/>
      <c r="E17" s="272"/>
      <c r="G17" s="271"/>
      <c r="H17" s="272"/>
      <c r="I17" s="272"/>
      <c r="J17" s="272"/>
      <c r="K17" s="272"/>
      <c r="L17" s="272"/>
      <c r="M17" s="272"/>
      <c r="N17" s="272"/>
      <c r="O17" s="272"/>
      <c r="P17" s="272"/>
      <c r="Q17" s="272"/>
      <c r="R17" s="272"/>
      <c r="S17" s="272"/>
    </row>
    <row r="18" spans="1:19" s="273" customFormat="1" ht="9" customHeight="1" x14ac:dyDescent="0.2">
      <c r="C18" s="271"/>
      <c r="D18" s="272"/>
      <c r="E18" s="272"/>
    </row>
    <row r="19" spans="1:19" x14ac:dyDescent="0.2">
      <c r="A19" s="370"/>
      <c r="B19" s="783" t="s">
        <v>512</v>
      </c>
      <c r="C19" s="271" t="s">
        <v>113</v>
      </c>
      <c r="D19" s="305"/>
      <c r="E19" s="370"/>
      <c r="F19" s="370"/>
      <c r="G19" s="370"/>
      <c r="H19" s="252"/>
      <c r="I19" s="273"/>
      <c r="J19" s="252"/>
      <c r="K19" s="273"/>
      <c r="L19" s="252"/>
      <c r="M19" s="273"/>
      <c r="N19" s="273"/>
      <c r="O19" s="232"/>
      <c r="R19" s="232"/>
      <c r="S19" s="232"/>
    </row>
    <row r="20" spans="1:19" x14ac:dyDescent="0.2">
      <c r="A20" s="370"/>
      <c r="B20" s="370"/>
      <c r="C20" s="305"/>
      <c r="D20" s="369"/>
      <c r="E20" s="260"/>
      <c r="F20" s="260"/>
      <c r="G20" s="260"/>
      <c r="H20" s="275"/>
      <c r="I20" s="275"/>
      <c r="J20" s="275"/>
      <c r="K20" s="275"/>
      <c r="L20" s="275"/>
      <c r="M20" s="275"/>
      <c r="N20" s="275"/>
      <c r="P20" s="233"/>
      <c r="R20" s="232"/>
      <c r="S20" s="232"/>
    </row>
    <row r="21" spans="1:19" x14ac:dyDescent="0.2">
      <c r="A21" s="370"/>
      <c r="B21" s="783" t="s">
        <v>513</v>
      </c>
      <c r="C21" s="271" t="s">
        <v>788</v>
      </c>
      <c r="D21" s="305"/>
      <c r="E21" s="370"/>
      <c r="F21" s="370"/>
      <c r="G21" s="370"/>
      <c r="H21" s="252"/>
      <c r="I21" s="273"/>
      <c r="J21" s="252"/>
      <c r="K21" s="273"/>
      <c r="L21" s="252"/>
      <c r="M21" s="273"/>
      <c r="N21" s="273"/>
      <c r="O21" s="232"/>
      <c r="R21" s="232"/>
      <c r="S21" s="232"/>
    </row>
    <row r="22" spans="1:19" x14ac:dyDescent="0.2">
      <c r="A22" s="370"/>
      <c r="B22" s="783"/>
      <c r="C22" s="305"/>
      <c r="D22" s="369"/>
      <c r="E22" s="260"/>
      <c r="F22" s="260"/>
      <c r="G22" s="260"/>
      <c r="H22" s="275"/>
      <c r="I22" s="275"/>
      <c r="J22" s="275"/>
      <c r="K22" s="275"/>
      <c r="L22" s="275"/>
      <c r="M22" s="275"/>
      <c r="N22" s="275"/>
      <c r="P22" s="233"/>
      <c r="R22" s="232"/>
      <c r="S22" s="232"/>
    </row>
    <row r="23" spans="1:19" x14ac:dyDescent="0.2">
      <c r="A23" s="370"/>
      <c r="B23" s="783" t="s">
        <v>514</v>
      </c>
      <c r="C23" s="271" t="s">
        <v>789</v>
      </c>
      <c r="D23" s="305"/>
      <c r="E23" s="370"/>
      <c r="F23" s="370"/>
      <c r="G23" s="370"/>
      <c r="H23" s="252"/>
      <c r="I23" s="273"/>
      <c r="J23" s="252"/>
      <c r="K23" s="273"/>
      <c r="L23" s="252"/>
      <c r="M23" s="273"/>
      <c r="N23" s="273"/>
      <c r="O23" s="232"/>
      <c r="R23" s="232"/>
      <c r="S23" s="232"/>
    </row>
    <row r="24" spans="1:19" s="279" customFormat="1" ht="12" thickBot="1" x14ac:dyDescent="0.25">
      <c r="B24" s="784"/>
      <c r="C24" s="277"/>
      <c r="D24" s="278"/>
      <c r="E24" s="278"/>
      <c r="G24" s="280"/>
      <c r="H24" s="281"/>
      <c r="I24" s="282"/>
      <c r="J24" s="281"/>
      <c r="K24" s="282"/>
      <c r="L24" s="281"/>
      <c r="M24" s="282"/>
      <c r="N24" s="281"/>
      <c r="O24" s="283"/>
      <c r="P24" s="278"/>
      <c r="Q24" s="278"/>
    </row>
    <row r="25" spans="1:19" s="279" customFormat="1" ht="12.75" thickTop="1" thickBot="1" x14ac:dyDescent="0.25">
      <c r="B25" s="784" t="s">
        <v>940</v>
      </c>
      <c r="C25" s="785" t="s">
        <v>1181</v>
      </c>
      <c r="D25" s="284"/>
      <c r="E25" s="284"/>
      <c r="F25" s="284"/>
      <c r="G25" s="786" t="s">
        <v>276</v>
      </c>
      <c r="J25" s="782" t="s">
        <v>1173</v>
      </c>
      <c r="K25" s="285"/>
      <c r="L25" s="286" t="s">
        <v>73</v>
      </c>
      <c r="M25" s="285"/>
      <c r="N25" s="285" t="s">
        <v>10</v>
      </c>
      <c r="O25" s="285"/>
      <c r="P25" s="287" t="s">
        <v>568</v>
      </c>
      <c r="Q25" s="278"/>
    </row>
    <row r="26" spans="1:19" s="289" customFormat="1" ht="12.75" thickTop="1" thickBot="1" x14ac:dyDescent="0.25">
      <c r="A26" s="293"/>
      <c r="B26" s="292"/>
      <c r="C26" s="787"/>
      <c r="D26" s="284"/>
      <c r="E26" s="293"/>
      <c r="F26" s="293"/>
      <c r="G26" s="788"/>
      <c r="J26" s="291" t="s">
        <v>313</v>
      </c>
      <c r="K26" s="291"/>
      <c r="L26" s="291" t="s">
        <v>466</v>
      </c>
      <c r="M26" s="291"/>
      <c r="N26" s="291" t="s">
        <v>718</v>
      </c>
      <c r="O26" s="291"/>
      <c r="P26" s="291" t="s">
        <v>11</v>
      </c>
      <c r="Q26" s="288"/>
    </row>
    <row r="27" spans="1:19" s="293" customFormat="1" ht="12" thickBot="1" x14ac:dyDescent="0.25">
      <c r="B27" s="789" t="s">
        <v>1175</v>
      </c>
      <c r="C27" s="790" t="s">
        <v>1174</v>
      </c>
      <c r="D27" s="284"/>
      <c r="E27" s="284"/>
      <c r="G27" s="292"/>
      <c r="J27" s="294"/>
      <c r="K27" s="295"/>
      <c r="L27" s="294"/>
      <c r="M27" s="296"/>
      <c r="N27" s="294"/>
      <c r="O27" s="296"/>
      <c r="P27" s="297">
        <f>J27+L27+N27</f>
        <v>0</v>
      </c>
      <c r="Q27" s="284"/>
    </row>
    <row r="28" spans="1:19" s="293" customFormat="1" ht="12" thickBot="1" x14ac:dyDescent="0.25">
      <c r="B28" s="789" t="s">
        <v>1176</v>
      </c>
      <c r="C28" s="293" t="s">
        <v>12</v>
      </c>
      <c r="D28" s="284"/>
      <c r="E28" s="284"/>
      <c r="G28" s="292"/>
      <c r="J28" s="33"/>
      <c r="K28" s="295"/>
      <c r="L28" s="33"/>
      <c r="M28" s="296"/>
      <c r="N28" s="33"/>
      <c r="O28" s="296"/>
      <c r="P28" s="297">
        <f>J28+L28+N28</f>
        <v>0</v>
      </c>
      <c r="Q28" s="284"/>
    </row>
    <row r="29" spans="1:19" s="293" customFormat="1" ht="12" thickBot="1" x14ac:dyDescent="0.25">
      <c r="B29" s="791" t="s">
        <v>1177</v>
      </c>
      <c r="C29" s="279" t="s">
        <v>1191</v>
      </c>
      <c r="D29" s="284"/>
      <c r="E29" s="284"/>
      <c r="G29" s="292"/>
      <c r="J29" s="297">
        <f>J27-J28</f>
        <v>0</v>
      </c>
      <c r="K29" s="284"/>
      <c r="L29" s="297">
        <f>L27-L28</f>
        <v>0</v>
      </c>
      <c r="M29" s="284"/>
      <c r="N29" s="297">
        <f>N27-N28</f>
        <v>0</v>
      </c>
      <c r="O29" s="284"/>
      <c r="P29" s="297">
        <f>P27-P28</f>
        <v>0</v>
      </c>
      <c r="Q29" s="284"/>
    </row>
    <row r="30" spans="1:19" s="293" customFormat="1" ht="12" thickBot="1" x14ac:dyDescent="0.25">
      <c r="B30" s="789" t="s">
        <v>1178</v>
      </c>
      <c r="C30" s="293" t="s">
        <v>13</v>
      </c>
      <c r="D30" s="284"/>
      <c r="E30" s="284"/>
      <c r="G30" s="292"/>
      <c r="J30" s="33"/>
      <c r="K30" s="295"/>
      <c r="L30" s="33"/>
      <c r="M30" s="296"/>
      <c r="N30" s="33"/>
      <c r="O30" s="284"/>
      <c r="P30" s="297">
        <f>J30+L30+N30</f>
        <v>0</v>
      </c>
      <c r="Q30" s="284"/>
    </row>
    <row r="31" spans="1:19" s="293" customFormat="1" x14ac:dyDescent="0.2">
      <c r="B31" s="292"/>
      <c r="D31" s="284"/>
      <c r="E31" s="284"/>
      <c r="G31" s="292"/>
      <c r="J31" s="284"/>
      <c r="K31" s="284"/>
      <c r="L31" s="284"/>
      <c r="M31" s="284"/>
      <c r="N31" s="284"/>
      <c r="O31" s="284"/>
      <c r="P31" s="284"/>
      <c r="Q31" s="284"/>
    </row>
    <row r="32" spans="1:19" s="298" customFormat="1" ht="12" thickBot="1" x14ac:dyDescent="0.25">
      <c r="A32" s="649"/>
      <c r="B32" s="649"/>
      <c r="C32" s="302"/>
      <c r="D32" s="302"/>
      <c r="E32" s="324"/>
      <c r="F32" s="649"/>
      <c r="G32" s="324"/>
      <c r="H32" s="301"/>
      <c r="I32" s="301"/>
      <c r="J32" s="301"/>
      <c r="K32" s="299"/>
      <c r="L32" s="301"/>
      <c r="M32" s="302"/>
      <c r="N32" s="303"/>
      <c r="O32" s="302"/>
      <c r="P32" s="299"/>
      <c r="Q32" s="299"/>
    </row>
    <row r="33" spans="2:22" ht="39.75" customHeight="1" thickTop="1" thickBot="1" x14ac:dyDescent="0.25">
      <c r="B33" s="307" t="s">
        <v>64</v>
      </c>
      <c r="D33" s="233"/>
      <c r="E33" s="304"/>
      <c r="F33" s="232"/>
      <c r="G33" s="304"/>
      <c r="I33" s="232"/>
      <c r="K33" s="232"/>
      <c r="L33" s="237" t="s">
        <v>114</v>
      </c>
      <c r="M33" s="308"/>
      <c r="N33" s="365" t="s">
        <v>1495</v>
      </c>
      <c r="O33" s="781"/>
      <c r="P33" s="239" t="s">
        <v>115</v>
      </c>
      <c r="Q33" s="309"/>
    </row>
    <row r="34" spans="2:22" ht="12" thickTop="1" x14ac:dyDescent="0.2">
      <c r="B34" s="304"/>
      <c r="D34" s="233"/>
      <c r="E34" s="304"/>
      <c r="F34" s="232"/>
      <c r="G34" s="304"/>
      <c r="I34" s="232"/>
      <c r="K34" s="232"/>
      <c r="L34" s="248"/>
      <c r="M34" s="310"/>
      <c r="N34" s="248"/>
      <c r="O34" s="310"/>
      <c r="P34" s="248"/>
      <c r="Q34" s="306"/>
    </row>
    <row r="35" spans="2:22" x14ac:dyDescent="0.2">
      <c r="B35" s="298" t="s">
        <v>169</v>
      </c>
      <c r="C35" s="304" t="s">
        <v>116</v>
      </c>
      <c r="D35" s="233"/>
      <c r="E35" s="304"/>
      <c r="F35" s="232"/>
      <c r="G35" s="304"/>
      <c r="I35" s="232"/>
      <c r="K35" s="232"/>
      <c r="L35" s="252"/>
      <c r="M35" s="311"/>
      <c r="N35" s="252"/>
      <c r="O35" s="311"/>
      <c r="P35" s="252"/>
      <c r="Q35" s="305"/>
    </row>
    <row r="36" spans="2:22" x14ac:dyDescent="0.2">
      <c r="B36" s="298" t="s">
        <v>572</v>
      </c>
      <c r="C36" s="304" t="s">
        <v>117</v>
      </c>
      <c r="D36" s="233"/>
      <c r="E36" s="304"/>
      <c r="F36" s="232"/>
      <c r="G36" s="304"/>
      <c r="I36" s="232"/>
      <c r="K36" s="232"/>
      <c r="L36" s="252"/>
      <c r="M36" s="311"/>
      <c r="N36" s="252"/>
      <c r="O36" s="311"/>
      <c r="P36" s="252"/>
      <c r="Q36" s="305"/>
    </row>
    <row r="37" spans="2:22" x14ac:dyDescent="0.2">
      <c r="B37" s="298" t="s">
        <v>573</v>
      </c>
      <c r="C37" s="304" t="s">
        <v>118</v>
      </c>
      <c r="D37" s="233"/>
      <c r="E37" s="304"/>
      <c r="F37" s="232"/>
      <c r="G37" s="304"/>
      <c r="I37" s="232"/>
      <c r="K37" s="232"/>
      <c r="L37" s="252"/>
      <c r="M37" s="311"/>
      <c r="N37" s="252"/>
      <c r="O37" s="311"/>
      <c r="P37" s="252"/>
      <c r="Q37" s="305"/>
    </row>
    <row r="38" spans="2:22" x14ac:dyDescent="0.2">
      <c r="B38" s="298" t="s">
        <v>574</v>
      </c>
      <c r="C38" s="304" t="s">
        <v>119</v>
      </c>
      <c r="D38" s="233"/>
      <c r="E38" s="304"/>
      <c r="F38" s="232"/>
      <c r="G38" s="304"/>
      <c r="I38" s="232"/>
      <c r="K38" s="232"/>
      <c r="L38" s="252"/>
      <c r="M38" s="311"/>
      <c r="N38" s="252"/>
      <c r="O38" s="311"/>
      <c r="P38" s="252"/>
      <c r="Q38" s="305"/>
    </row>
    <row r="39" spans="2:22" x14ac:dyDescent="0.2">
      <c r="B39" s="298" t="s">
        <v>575</v>
      </c>
      <c r="C39" s="304" t="s">
        <v>120</v>
      </c>
      <c r="D39" s="233"/>
      <c r="E39" s="304"/>
      <c r="F39" s="232"/>
      <c r="G39" s="304"/>
      <c r="I39" s="232"/>
      <c r="K39" s="232"/>
      <c r="L39" s="252"/>
      <c r="M39" s="311"/>
      <c r="N39" s="252"/>
      <c r="O39" s="311"/>
      <c r="P39" s="252"/>
      <c r="Q39" s="305"/>
    </row>
    <row r="40" spans="2:22" x14ac:dyDescent="0.2">
      <c r="B40" s="298" t="s">
        <v>576</v>
      </c>
      <c r="C40" s="304" t="s">
        <v>121</v>
      </c>
      <c r="D40" s="233"/>
      <c r="E40" s="304"/>
      <c r="F40" s="232"/>
      <c r="G40" s="304"/>
      <c r="I40" s="232"/>
      <c r="K40" s="232"/>
      <c r="L40" s="252"/>
      <c r="M40" s="311"/>
      <c r="N40" s="252"/>
      <c r="O40" s="311"/>
      <c r="P40" s="252"/>
      <c r="Q40" s="305"/>
    </row>
    <row r="41" spans="2:22" x14ac:dyDescent="0.2">
      <c r="B41" s="461" t="s">
        <v>577</v>
      </c>
      <c r="C41" s="304" t="s">
        <v>124</v>
      </c>
      <c r="D41" s="233"/>
      <c r="E41" s="304"/>
      <c r="F41" s="232"/>
      <c r="G41" s="304"/>
      <c r="I41" s="232"/>
      <c r="K41" s="232"/>
      <c r="L41" s="252"/>
      <c r="M41" s="311"/>
      <c r="N41" s="252"/>
      <c r="O41" s="311"/>
      <c r="P41" s="252"/>
      <c r="Q41" s="305"/>
    </row>
    <row r="42" spans="2:22" s="449" customFormat="1" x14ac:dyDescent="0.2">
      <c r="B42" s="614" t="s">
        <v>821</v>
      </c>
      <c r="C42" s="615" t="s">
        <v>742</v>
      </c>
      <c r="D42" s="616"/>
      <c r="E42" s="615"/>
      <c r="F42" s="617"/>
      <c r="G42" s="615"/>
      <c r="H42" s="618"/>
      <c r="I42" s="619"/>
      <c r="J42" s="618"/>
      <c r="K42" s="232"/>
      <c r="L42" s="252"/>
      <c r="M42" s="311"/>
      <c r="N42" s="252"/>
      <c r="O42" s="311"/>
      <c r="P42" s="252"/>
      <c r="Q42" s="451"/>
      <c r="R42" s="450"/>
      <c r="S42" s="450"/>
      <c r="T42" s="450"/>
      <c r="U42" s="450"/>
      <c r="V42" s="450"/>
    </row>
    <row r="43" spans="2:22" x14ac:dyDescent="0.2">
      <c r="B43" s="620" t="s">
        <v>579</v>
      </c>
      <c r="C43" s="313" t="s">
        <v>354</v>
      </c>
      <c r="D43" s="305"/>
      <c r="E43" s="313"/>
      <c r="F43" s="370"/>
      <c r="G43" s="313"/>
      <c r="H43" s="370"/>
      <c r="I43" s="370"/>
      <c r="J43" s="370"/>
      <c r="K43" s="232"/>
      <c r="L43" s="252"/>
      <c r="M43" s="311"/>
      <c r="N43" s="252"/>
      <c r="O43" s="311"/>
      <c r="P43" s="252"/>
      <c r="Q43" s="305"/>
    </row>
    <row r="44" spans="2:22" x14ac:dyDescent="0.2">
      <c r="B44" s="614" t="s">
        <v>580</v>
      </c>
      <c r="C44" s="313" t="s">
        <v>355</v>
      </c>
      <c r="D44" s="305"/>
      <c r="E44" s="313"/>
      <c r="F44" s="370"/>
      <c r="G44" s="313"/>
      <c r="H44" s="370"/>
      <c r="I44" s="370"/>
      <c r="J44" s="370"/>
      <c r="K44" s="232"/>
      <c r="L44" s="252"/>
      <c r="M44" s="311"/>
      <c r="N44" s="252"/>
      <c r="O44" s="311"/>
      <c r="P44" s="252"/>
      <c r="Q44" s="305"/>
    </row>
    <row r="45" spans="2:22" x14ac:dyDescent="0.2">
      <c r="B45" s="620" t="s">
        <v>581</v>
      </c>
      <c r="C45" s="324" t="s">
        <v>122</v>
      </c>
      <c r="D45" s="305"/>
      <c r="E45" s="313"/>
      <c r="F45" s="370"/>
      <c r="G45" s="313"/>
      <c r="H45" s="370"/>
      <c r="I45" s="370"/>
      <c r="J45" s="370"/>
      <c r="K45" s="232"/>
      <c r="L45" s="252"/>
      <c r="M45" s="311"/>
      <c r="N45" s="252"/>
      <c r="O45" s="311"/>
      <c r="P45" s="252"/>
      <c r="Q45" s="305"/>
    </row>
    <row r="46" spans="2:22" x14ac:dyDescent="0.2">
      <c r="B46" s="614" t="s">
        <v>582</v>
      </c>
      <c r="C46" s="324" t="s">
        <v>584</v>
      </c>
      <c r="D46" s="305"/>
      <c r="E46" s="313"/>
      <c r="F46" s="370"/>
      <c r="G46" s="313"/>
      <c r="H46" s="370"/>
      <c r="I46" s="370"/>
      <c r="J46" s="370"/>
      <c r="K46" s="232"/>
      <c r="L46" s="252"/>
      <c r="M46" s="311"/>
      <c r="N46" s="252"/>
      <c r="O46" s="311"/>
      <c r="P46" s="252"/>
      <c r="Q46" s="305"/>
    </row>
    <row r="47" spans="2:22" x14ac:dyDescent="0.2">
      <c r="B47" s="620" t="s">
        <v>583</v>
      </c>
      <c r="C47" s="324" t="s">
        <v>585</v>
      </c>
      <c r="D47" s="305"/>
      <c r="E47" s="313"/>
      <c r="F47" s="370"/>
      <c r="G47" s="313"/>
      <c r="H47" s="370"/>
      <c r="I47" s="370"/>
      <c r="J47" s="370"/>
      <c r="K47" s="232"/>
      <c r="L47" s="252"/>
      <c r="M47" s="311"/>
      <c r="N47" s="252"/>
      <c r="O47" s="311"/>
      <c r="P47" s="252"/>
      <c r="Q47" s="305"/>
    </row>
    <row r="48" spans="2:22" ht="12" thickBot="1" x14ac:dyDescent="0.25">
      <c r="B48" s="614" t="s">
        <v>357</v>
      </c>
      <c r="C48" s="313" t="s">
        <v>356</v>
      </c>
      <c r="D48" s="305"/>
      <c r="E48" s="313"/>
      <c r="F48" s="370"/>
      <c r="G48" s="313"/>
      <c r="H48" s="370"/>
      <c r="I48" s="370"/>
      <c r="J48" s="370"/>
      <c r="K48" s="232"/>
      <c r="L48" s="252"/>
      <c r="M48" s="311"/>
      <c r="N48" s="252"/>
      <c r="O48" s="311"/>
      <c r="P48" s="252"/>
      <c r="Q48" s="305"/>
    </row>
    <row r="49" spans="2:19" ht="12" thickBot="1" x14ac:dyDescent="0.25">
      <c r="B49" s="621" t="s">
        <v>822</v>
      </c>
      <c r="C49" s="260" t="s">
        <v>825</v>
      </c>
      <c r="D49" s="313"/>
      <c r="E49" s="313"/>
      <c r="F49" s="313"/>
      <c r="G49" s="313"/>
      <c r="H49" s="370"/>
      <c r="I49" s="370"/>
      <c r="J49" s="370"/>
      <c r="K49" s="232"/>
      <c r="L49" s="297">
        <f>SUM(L35:L48)</f>
        <v>0</v>
      </c>
      <c r="M49" s="311"/>
      <c r="N49" s="297">
        <f>SUM(N35:N48)</f>
        <v>0</v>
      </c>
      <c r="O49" s="311"/>
      <c r="P49" s="297">
        <f>SUM(P35:P48)</f>
        <v>0</v>
      </c>
      <c r="Q49" s="305"/>
    </row>
    <row r="50" spans="2:19" x14ac:dyDescent="0.2">
      <c r="B50" s="370"/>
      <c r="C50" s="305"/>
      <c r="D50" s="305"/>
      <c r="E50" s="313"/>
      <c r="F50" s="313"/>
      <c r="G50" s="313"/>
      <c r="H50" s="370"/>
      <c r="I50" s="370"/>
      <c r="J50" s="370"/>
      <c r="K50" s="232"/>
      <c r="L50" s="233"/>
      <c r="N50" s="233"/>
      <c r="P50" s="233"/>
      <c r="Q50" s="305"/>
    </row>
    <row r="51" spans="2:19" ht="12" thickBot="1" x14ac:dyDescent="0.25">
      <c r="B51" s="370"/>
      <c r="C51" s="305"/>
      <c r="D51" s="305"/>
      <c r="E51" s="313"/>
      <c r="F51" s="313"/>
      <c r="G51" s="313"/>
      <c r="H51" s="370"/>
      <c r="I51" s="370"/>
      <c r="J51" s="370"/>
      <c r="K51" s="232"/>
      <c r="L51" s="233"/>
      <c r="N51" s="233"/>
      <c r="P51" s="233"/>
      <c r="Q51" s="305"/>
    </row>
    <row r="52" spans="2:19" ht="39.75" customHeight="1" thickTop="1" thickBot="1" x14ac:dyDescent="0.25">
      <c r="B52" s="307" t="s">
        <v>569</v>
      </c>
      <c r="D52" s="233"/>
      <c r="E52" s="304"/>
      <c r="F52" s="232"/>
      <c r="G52" s="304"/>
      <c r="I52" s="232"/>
      <c r="K52" s="232"/>
      <c r="L52" s="237" t="s">
        <v>114</v>
      </c>
      <c r="M52" s="308"/>
      <c r="N52" s="365" t="s">
        <v>1495</v>
      </c>
      <c r="O52" s="308"/>
      <c r="P52" s="239" t="s">
        <v>115</v>
      </c>
      <c r="Q52" s="309"/>
    </row>
    <row r="53" spans="2:19" ht="12" thickTop="1" x14ac:dyDescent="0.2">
      <c r="B53" s="304"/>
      <c r="D53" s="233"/>
      <c r="E53" s="304"/>
      <c r="F53" s="232"/>
      <c r="G53" s="304"/>
      <c r="I53" s="232"/>
      <c r="K53" s="232"/>
      <c r="L53" s="248"/>
      <c r="M53" s="310"/>
      <c r="N53" s="248"/>
      <c r="O53" s="310"/>
      <c r="P53" s="248"/>
      <c r="Q53" s="306"/>
    </row>
    <row r="54" spans="2:19" x14ac:dyDescent="0.2">
      <c r="B54" s="298" t="s">
        <v>100</v>
      </c>
      <c r="C54" s="304" t="s">
        <v>98</v>
      </c>
      <c r="D54" s="233"/>
      <c r="E54" s="304"/>
      <c r="F54" s="232"/>
      <c r="G54" s="304"/>
      <c r="I54" s="232"/>
      <c r="K54" s="232"/>
      <c r="L54" s="252"/>
      <c r="M54" s="311"/>
      <c r="N54" s="252"/>
      <c r="O54" s="311"/>
      <c r="P54" s="252"/>
      <c r="Q54" s="305"/>
    </row>
    <row r="55" spans="2:19" x14ac:dyDescent="0.2">
      <c r="B55" s="298" t="s">
        <v>101</v>
      </c>
      <c r="C55" s="304" t="s">
        <v>278</v>
      </c>
      <c r="D55" s="233"/>
      <c r="E55" s="304"/>
      <c r="F55" s="232"/>
      <c r="G55" s="304"/>
      <c r="I55" s="232"/>
      <c r="K55" s="232"/>
      <c r="L55" s="252"/>
      <c r="M55" s="311"/>
      <c r="N55" s="252"/>
      <c r="O55" s="311"/>
      <c r="P55" s="252"/>
      <c r="Q55" s="305"/>
    </row>
    <row r="56" spans="2:19" x14ac:dyDescent="0.2">
      <c r="B56" s="298" t="s">
        <v>102</v>
      </c>
      <c r="C56" s="304" t="s">
        <v>99</v>
      </c>
      <c r="D56" s="233"/>
      <c r="E56" s="304"/>
      <c r="F56" s="232"/>
      <c r="G56" s="304"/>
      <c r="I56" s="232"/>
      <c r="K56" s="232"/>
      <c r="L56" s="252"/>
      <c r="M56" s="311"/>
      <c r="N56" s="252"/>
      <c r="O56" s="311"/>
      <c r="P56" s="252"/>
      <c r="Q56" s="305"/>
    </row>
    <row r="57" spans="2:19" x14ac:dyDescent="0.2">
      <c r="B57" s="298" t="s">
        <v>103</v>
      </c>
      <c r="C57" s="304" t="s">
        <v>277</v>
      </c>
      <c r="D57" s="233"/>
      <c r="E57" s="304"/>
      <c r="F57" s="232"/>
      <c r="G57" s="304"/>
      <c r="I57" s="232"/>
      <c r="K57" s="232"/>
      <c r="L57" s="252"/>
      <c r="M57" s="311"/>
      <c r="N57" s="252"/>
      <c r="O57" s="311"/>
      <c r="P57" s="252"/>
      <c r="Q57" s="305"/>
    </row>
    <row r="58" spans="2:19" ht="12" thickBot="1" x14ac:dyDescent="0.25">
      <c r="B58" s="298" t="s">
        <v>104</v>
      </c>
      <c r="C58" s="304" t="s">
        <v>631</v>
      </c>
      <c r="D58" s="233"/>
      <c r="E58" s="304"/>
      <c r="F58" s="232"/>
      <c r="G58" s="304"/>
      <c r="I58" s="232"/>
      <c r="K58" s="232"/>
      <c r="L58" s="252"/>
      <c r="M58" s="311"/>
      <c r="N58" s="252"/>
      <c r="O58" s="311"/>
      <c r="P58" s="252"/>
      <c r="Q58" s="305"/>
    </row>
    <row r="59" spans="2:19" ht="12" thickBot="1" x14ac:dyDescent="0.25">
      <c r="B59" s="312" t="s">
        <v>105</v>
      </c>
      <c r="C59" s="260" t="s">
        <v>787</v>
      </c>
      <c r="D59" s="313"/>
      <c r="E59" s="313"/>
      <c r="F59" s="313"/>
      <c r="G59" s="313"/>
      <c r="I59" s="232"/>
      <c r="K59" s="232"/>
      <c r="L59" s="263">
        <f>SUM(L54:L58)</f>
        <v>0</v>
      </c>
      <c r="M59" s="311"/>
      <c r="N59" s="263">
        <f>SUM(N54:N58)</f>
        <v>0</v>
      </c>
      <c r="O59" s="311"/>
      <c r="P59" s="263">
        <f>SUM(P54:P58)</f>
        <v>0</v>
      </c>
      <c r="Q59" s="305"/>
    </row>
    <row r="60" spans="2:19" s="442" customFormat="1" x14ac:dyDescent="0.2">
      <c r="B60" s="443"/>
      <c r="C60" s="444"/>
      <c r="D60" s="445"/>
      <c r="E60" s="445"/>
      <c r="F60" s="445"/>
      <c r="G60" s="445"/>
      <c r="L60" s="446"/>
      <c r="M60" s="447"/>
      <c r="N60" s="446"/>
      <c r="O60" s="447"/>
      <c r="P60" s="446"/>
      <c r="Q60" s="447"/>
      <c r="R60" s="447"/>
      <c r="S60" s="447"/>
    </row>
    <row r="61" spans="2:19" x14ac:dyDescent="0.2">
      <c r="D61" s="233"/>
      <c r="E61" s="304"/>
      <c r="F61" s="304"/>
      <c r="G61" s="304"/>
      <c r="H61" s="233"/>
      <c r="J61" s="233"/>
      <c r="L61" s="233"/>
      <c r="N61" s="305"/>
      <c r="O61" s="305"/>
      <c r="P61" s="305"/>
      <c r="Q61" s="305"/>
    </row>
    <row r="62" spans="2:19" x14ac:dyDescent="0.2">
      <c r="D62" s="233"/>
      <c r="E62" s="304"/>
      <c r="F62" s="304"/>
      <c r="G62" s="304"/>
      <c r="H62" s="233"/>
      <c r="J62" s="233"/>
      <c r="L62" s="233"/>
      <c r="N62" s="305"/>
      <c r="O62" s="305"/>
      <c r="P62" s="305"/>
      <c r="Q62" s="305"/>
    </row>
    <row r="63" spans="2:19" s="233" customFormat="1" ht="12" thickBot="1" x14ac:dyDescent="0.25">
      <c r="B63" s="275" t="s">
        <v>243</v>
      </c>
      <c r="E63" s="304"/>
      <c r="F63" s="304"/>
      <c r="G63" s="304"/>
    </row>
    <row r="64" spans="2:19" s="233" customFormat="1" ht="12" thickBot="1" x14ac:dyDescent="0.25">
      <c r="B64" s="314"/>
      <c r="C64" s="305"/>
      <c r="D64" s="305" t="s">
        <v>315</v>
      </c>
      <c r="E64" s="313"/>
      <c r="F64" s="313"/>
      <c r="G64" s="313"/>
      <c r="H64" s="305"/>
      <c r="I64" s="305"/>
      <c r="J64" s="305"/>
      <c r="K64" s="305"/>
      <c r="L64" s="305"/>
      <c r="M64" s="305"/>
      <c r="N64" s="305"/>
      <c r="O64" s="305"/>
      <c r="P64" s="305"/>
    </row>
    <row r="65" spans="2:17" s="233" customFormat="1" ht="12" thickBot="1" x14ac:dyDescent="0.25">
      <c r="B65" s="315"/>
      <c r="C65" s="305"/>
      <c r="D65" s="305" t="s">
        <v>316</v>
      </c>
      <c r="E65" s="313"/>
      <c r="F65" s="313"/>
      <c r="G65" s="313"/>
      <c r="H65" s="305"/>
      <c r="I65" s="305"/>
      <c r="J65" s="305"/>
      <c r="K65" s="305"/>
      <c r="L65" s="305"/>
      <c r="M65" s="305"/>
      <c r="N65" s="305"/>
      <c r="O65" s="305"/>
      <c r="P65" s="305"/>
    </row>
    <row r="66" spans="2:17" x14ac:dyDescent="0.2">
      <c r="B66" s="265" t="s">
        <v>338</v>
      </c>
      <c r="C66" s="305"/>
      <c r="D66" s="313" t="s">
        <v>123</v>
      </c>
      <c r="E66" s="651"/>
      <c r="F66" s="651"/>
      <c r="G66" s="651"/>
      <c r="H66" s="370"/>
      <c r="I66" s="305"/>
      <c r="J66" s="370"/>
      <c r="K66" s="305"/>
      <c r="L66" s="370"/>
      <c r="M66" s="305"/>
      <c r="N66" s="370"/>
      <c r="O66" s="305"/>
      <c r="P66" s="370"/>
    </row>
    <row r="67" spans="2:17" x14ac:dyDescent="0.2">
      <c r="B67" s="265">
        <v>1</v>
      </c>
      <c r="C67" s="305"/>
      <c r="D67" s="778" t="s">
        <v>1183</v>
      </c>
      <c r="E67" s="651"/>
      <c r="F67" s="651"/>
      <c r="G67" s="651"/>
      <c r="H67" s="370"/>
      <c r="I67" s="305"/>
      <c r="J67" s="370"/>
      <c r="K67" s="305"/>
      <c r="L67" s="370"/>
      <c r="M67" s="305"/>
      <c r="N67" s="370"/>
      <c r="O67" s="305"/>
      <c r="P67" s="370"/>
    </row>
    <row r="68" spans="2:17" s="298" customFormat="1" ht="23.25" customHeight="1" x14ac:dyDescent="0.2">
      <c r="B68" s="780">
        <v>2</v>
      </c>
      <c r="C68" s="779"/>
      <c r="D68" s="1204" t="s">
        <v>627</v>
      </c>
      <c r="E68" s="1204"/>
      <c r="F68" s="1204"/>
      <c r="G68" s="1204"/>
      <c r="H68" s="1204"/>
      <c r="I68" s="1204"/>
      <c r="J68" s="1204"/>
      <c r="K68" s="1204"/>
      <c r="L68" s="1204"/>
      <c r="M68" s="1204"/>
      <c r="N68" s="1204"/>
      <c r="O68" s="1204"/>
      <c r="P68" s="1204"/>
      <c r="Q68" s="299"/>
    </row>
    <row r="69" spans="2:17" x14ac:dyDescent="0.2">
      <c r="C69" s="305"/>
      <c r="D69" s="370"/>
      <c r="E69" s="651"/>
      <c r="F69" s="651"/>
      <c r="G69" s="651"/>
      <c r="H69" s="370"/>
      <c r="I69" s="305"/>
      <c r="J69" s="370"/>
      <c r="K69" s="305"/>
      <c r="L69" s="370"/>
      <c r="M69" s="305"/>
      <c r="N69" s="370"/>
      <c r="O69" s="305"/>
      <c r="P69" s="370"/>
    </row>
    <row r="70" spans="2:17" hidden="1" x14ac:dyDescent="0.2">
      <c r="C70" s="305"/>
      <c r="D70" s="370"/>
      <c r="E70" s="651"/>
      <c r="F70" s="651"/>
      <c r="G70" s="651"/>
      <c r="H70" s="370"/>
      <c r="I70" s="305"/>
      <c r="J70" s="370"/>
      <c r="K70" s="305"/>
      <c r="L70" s="370"/>
      <c r="M70" s="305"/>
      <c r="N70" s="370"/>
      <c r="O70" s="305"/>
      <c r="P70" s="370"/>
    </row>
    <row r="71" spans="2:17" hidden="1" x14ac:dyDescent="0.2">
      <c r="C71" s="305"/>
      <c r="D71" s="370"/>
      <c r="E71" s="651"/>
      <c r="F71" s="651"/>
      <c r="G71" s="651"/>
      <c r="H71" s="370"/>
      <c r="I71" s="305"/>
      <c r="J71" s="370"/>
      <c r="K71" s="305"/>
      <c r="L71" s="370"/>
      <c r="M71" s="305"/>
      <c r="N71" s="370"/>
      <c r="O71" s="305"/>
      <c r="P71" s="370"/>
    </row>
    <row r="72" spans="2:17" hidden="1" x14ac:dyDescent="0.2">
      <c r="C72" s="305"/>
      <c r="D72" s="370"/>
      <c r="E72" s="651"/>
      <c r="F72" s="651"/>
      <c r="G72" s="651"/>
      <c r="H72" s="370"/>
      <c r="I72" s="305"/>
      <c r="J72" s="370"/>
      <c r="K72" s="305"/>
      <c r="L72" s="370"/>
      <c r="M72" s="305"/>
      <c r="N72" s="370"/>
      <c r="O72" s="305"/>
      <c r="P72" s="370"/>
    </row>
    <row r="73" spans="2:17" hidden="1" x14ac:dyDescent="0.2">
      <c r="C73" s="305"/>
      <c r="D73" s="370"/>
      <c r="E73" s="651"/>
      <c r="F73" s="651"/>
      <c r="G73" s="651"/>
      <c r="H73" s="370"/>
      <c r="I73" s="305"/>
      <c r="J73" s="370"/>
      <c r="K73" s="305"/>
      <c r="L73" s="370"/>
      <c r="M73" s="305"/>
      <c r="N73" s="370"/>
      <c r="O73" s="305"/>
      <c r="P73" s="370"/>
    </row>
    <row r="74" spans="2:17" hidden="1" x14ac:dyDescent="0.2">
      <c r="C74" s="305"/>
      <c r="D74" s="370"/>
      <c r="E74" s="651"/>
      <c r="F74" s="651"/>
      <c r="G74" s="651"/>
      <c r="H74" s="370"/>
      <c r="I74" s="305"/>
      <c r="J74" s="370"/>
      <c r="K74" s="305"/>
      <c r="L74" s="370"/>
      <c r="M74" s="305"/>
      <c r="N74" s="370"/>
      <c r="O74" s="305"/>
      <c r="P74" s="370"/>
    </row>
    <row r="75" spans="2:17" hidden="1" x14ac:dyDescent="0.2">
      <c r="C75" s="305"/>
      <c r="D75" s="370"/>
      <c r="E75" s="651"/>
      <c r="F75" s="651"/>
      <c r="G75" s="651"/>
      <c r="H75" s="370"/>
      <c r="I75" s="305"/>
      <c r="J75" s="370"/>
      <c r="K75" s="305"/>
      <c r="L75" s="370"/>
      <c r="M75" s="305"/>
      <c r="N75" s="370"/>
      <c r="O75" s="305"/>
      <c r="P75" s="370"/>
    </row>
    <row r="76" spans="2:17" hidden="1" x14ac:dyDescent="0.2">
      <c r="C76" s="305"/>
      <c r="D76" s="370"/>
      <c r="E76" s="651"/>
      <c r="F76" s="651"/>
      <c r="G76" s="651"/>
      <c r="H76" s="370"/>
      <c r="I76" s="305"/>
      <c r="J76" s="370"/>
      <c r="K76" s="305"/>
      <c r="L76" s="370"/>
      <c r="M76" s="305"/>
      <c r="N76" s="370"/>
      <c r="O76" s="305"/>
      <c r="P76" s="370"/>
    </row>
    <row r="77" spans="2:17" hidden="1" x14ac:dyDescent="0.2">
      <c r="C77" s="305"/>
      <c r="D77" s="370"/>
      <c r="E77" s="651"/>
      <c r="F77" s="651"/>
      <c r="G77" s="651"/>
      <c r="H77" s="370"/>
      <c r="I77" s="305"/>
      <c r="J77" s="370"/>
      <c r="K77" s="305"/>
      <c r="L77" s="370"/>
      <c r="M77" s="305"/>
      <c r="N77" s="370"/>
      <c r="O77" s="305"/>
      <c r="P77" s="370"/>
    </row>
    <row r="78" spans="2:17" hidden="1" x14ac:dyDescent="0.2">
      <c r="C78" s="305"/>
      <c r="D78" s="370"/>
      <c r="E78" s="651"/>
      <c r="F78" s="651"/>
      <c r="G78" s="651"/>
      <c r="H78" s="370"/>
      <c r="I78" s="305"/>
      <c r="J78" s="370"/>
      <c r="K78" s="305"/>
      <c r="L78" s="370"/>
      <c r="M78" s="305"/>
      <c r="N78" s="370"/>
      <c r="O78" s="305"/>
      <c r="P78" s="370"/>
    </row>
    <row r="79" spans="2:17" hidden="1" x14ac:dyDescent="0.2">
      <c r="C79" s="305"/>
      <c r="D79" s="370"/>
      <c r="E79" s="651"/>
      <c r="F79" s="651"/>
      <c r="G79" s="651"/>
      <c r="H79" s="370"/>
      <c r="I79" s="305"/>
      <c r="J79" s="370"/>
      <c r="K79" s="305"/>
      <c r="L79" s="370"/>
      <c r="M79" s="305"/>
      <c r="N79" s="370"/>
      <c r="O79" s="305"/>
      <c r="P79" s="370"/>
    </row>
    <row r="80" spans="2:17" hidden="1" x14ac:dyDescent="0.2">
      <c r="C80" s="305"/>
      <c r="D80" s="370"/>
      <c r="E80" s="651"/>
      <c r="F80" s="651"/>
      <c r="G80" s="651"/>
      <c r="H80" s="370"/>
      <c r="I80" s="305"/>
      <c r="J80" s="370"/>
      <c r="K80" s="305"/>
      <c r="L80" s="370"/>
      <c r="M80" s="305"/>
      <c r="N80" s="370"/>
      <c r="O80" s="305"/>
      <c r="P80" s="370"/>
    </row>
    <row r="81" spans="3:16" hidden="1" x14ac:dyDescent="0.2">
      <c r="C81" s="305"/>
      <c r="D81" s="370"/>
      <c r="E81" s="651"/>
      <c r="F81" s="651"/>
      <c r="G81" s="651"/>
      <c r="H81" s="370"/>
      <c r="I81" s="305"/>
      <c r="J81" s="370"/>
      <c r="K81" s="305"/>
      <c r="L81" s="370"/>
      <c r="M81" s="305"/>
      <c r="N81" s="370"/>
      <c r="O81" s="305"/>
      <c r="P81" s="370"/>
    </row>
    <row r="82" spans="3:16" hidden="1" x14ac:dyDescent="0.2">
      <c r="C82" s="305"/>
      <c r="D82" s="370"/>
      <c r="E82" s="651"/>
      <c r="F82" s="651"/>
      <c r="G82" s="651"/>
      <c r="H82" s="370"/>
      <c r="I82" s="305"/>
      <c r="J82" s="370"/>
      <c r="K82" s="305"/>
      <c r="L82" s="370"/>
      <c r="M82" s="305"/>
      <c r="N82" s="370"/>
      <c r="O82" s="305"/>
      <c r="P82" s="370"/>
    </row>
    <row r="83" spans="3:16" hidden="1" x14ac:dyDescent="0.2">
      <c r="C83" s="305"/>
      <c r="D83" s="370"/>
      <c r="E83" s="651"/>
      <c r="F83" s="651"/>
      <c r="G83" s="651"/>
      <c r="H83" s="370"/>
      <c r="I83" s="305"/>
      <c r="J83" s="370"/>
      <c r="K83" s="305"/>
      <c r="L83" s="370"/>
      <c r="M83" s="305"/>
      <c r="N83" s="370"/>
      <c r="O83" s="305"/>
      <c r="P83" s="370"/>
    </row>
    <row r="84" spans="3:16" hidden="1" x14ac:dyDescent="0.2">
      <c r="C84" s="305"/>
      <c r="D84" s="370"/>
      <c r="E84" s="651"/>
      <c r="F84" s="651"/>
      <c r="G84" s="651"/>
      <c r="H84" s="370"/>
      <c r="I84" s="305"/>
      <c r="J84" s="370"/>
      <c r="K84" s="305"/>
      <c r="L84" s="370"/>
      <c r="M84" s="305"/>
      <c r="N84" s="370"/>
      <c r="O84" s="305"/>
      <c r="P84" s="370"/>
    </row>
    <row r="85" spans="3:16" hidden="1" x14ac:dyDescent="0.2">
      <c r="C85" s="305"/>
      <c r="D85" s="370"/>
      <c r="E85" s="651"/>
      <c r="F85" s="651"/>
      <c r="G85" s="651"/>
      <c r="H85" s="370"/>
      <c r="I85" s="305"/>
      <c r="J85" s="370"/>
      <c r="K85" s="305"/>
      <c r="L85" s="370"/>
      <c r="M85" s="305"/>
      <c r="N85" s="370"/>
      <c r="O85" s="305"/>
      <c r="P85" s="370"/>
    </row>
    <row r="86" spans="3:16" hidden="1" x14ac:dyDescent="0.2">
      <c r="C86" s="305"/>
      <c r="D86" s="370"/>
      <c r="E86" s="651"/>
      <c r="F86" s="651"/>
      <c r="G86" s="651"/>
      <c r="H86" s="370"/>
      <c r="I86" s="305"/>
      <c r="J86" s="370"/>
      <c r="K86" s="305"/>
      <c r="L86" s="370"/>
      <c r="M86" s="305"/>
      <c r="N86" s="370"/>
      <c r="O86" s="305"/>
      <c r="P86" s="370"/>
    </row>
    <row r="87" spans="3:16" hidden="1" x14ac:dyDescent="0.2">
      <c r="C87" s="305"/>
      <c r="D87" s="370"/>
      <c r="E87" s="651"/>
      <c r="F87" s="651"/>
      <c r="G87" s="651"/>
      <c r="H87" s="370"/>
      <c r="I87" s="305"/>
      <c r="J87" s="370"/>
      <c r="K87" s="305"/>
      <c r="L87" s="370"/>
      <c r="M87" s="305"/>
      <c r="N87" s="370"/>
      <c r="O87" s="305"/>
      <c r="P87" s="370"/>
    </row>
    <row r="88" spans="3:16" hidden="1" x14ac:dyDescent="0.2">
      <c r="C88" s="305"/>
      <c r="D88" s="370"/>
      <c r="E88" s="651"/>
      <c r="F88" s="651"/>
      <c r="G88" s="651"/>
      <c r="H88" s="370"/>
      <c r="I88" s="305"/>
      <c r="J88" s="370"/>
      <c r="K88" s="305"/>
      <c r="L88" s="370"/>
      <c r="M88" s="305"/>
      <c r="N88" s="370"/>
      <c r="O88" s="305"/>
      <c r="P88" s="370"/>
    </row>
    <row r="89" spans="3:16" hidden="1" x14ac:dyDescent="0.2">
      <c r="C89" s="305"/>
      <c r="D89" s="370"/>
      <c r="E89" s="651"/>
      <c r="F89" s="651"/>
      <c r="G89" s="651"/>
      <c r="H89" s="370"/>
      <c r="I89" s="305"/>
      <c r="J89" s="370"/>
      <c r="K89" s="305"/>
      <c r="L89" s="370"/>
      <c r="M89" s="305"/>
      <c r="N89" s="370"/>
      <c r="O89" s="305"/>
      <c r="P89" s="370"/>
    </row>
    <row r="90" spans="3:16" hidden="1" x14ac:dyDescent="0.2">
      <c r="C90" s="305"/>
      <c r="D90" s="370"/>
      <c r="E90" s="651"/>
      <c r="F90" s="651"/>
      <c r="G90" s="651"/>
      <c r="H90" s="370"/>
      <c r="I90" s="305"/>
      <c r="J90" s="370"/>
      <c r="K90" s="305"/>
      <c r="L90" s="370"/>
      <c r="M90" s="305"/>
      <c r="N90" s="370"/>
      <c r="O90" s="305"/>
      <c r="P90" s="370"/>
    </row>
    <row r="91" spans="3:16" hidden="1" x14ac:dyDescent="0.2">
      <c r="C91" s="305"/>
      <c r="D91" s="370"/>
      <c r="E91" s="651"/>
      <c r="F91" s="651"/>
      <c r="G91" s="651"/>
      <c r="H91" s="370"/>
      <c r="I91" s="305"/>
      <c r="J91" s="370"/>
      <c r="K91" s="305"/>
      <c r="L91" s="370"/>
      <c r="M91" s="305"/>
      <c r="N91" s="370"/>
      <c r="O91" s="305"/>
      <c r="P91" s="370"/>
    </row>
    <row r="92" spans="3:16" hidden="1" x14ac:dyDescent="0.2">
      <c r="C92" s="305"/>
      <c r="D92" s="370"/>
      <c r="E92" s="651"/>
      <c r="F92" s="651"/>
      <c r="G92" s="651"/>
      <c r="H92" s="370"/>
      <c r="I92" s="305"/>
      <c r="J92" s="370"/>
      <c r="K92" s="305"/>
      <c r="L92" s="370"/>
      <c r="M92" s="305"/>
      <c r="N92" s="370"/>
      <c r="O92" s="305"/>
      <c r="P92" s="370"/>
    </row>
    <row r="93" spans="3:16" hidden="1" x14ac:dyDescent="0.2">
      <c r="C93" s="305"/>
      <c r="D93" s="370"/>
      <c r="E93" s="651"/>
      <c r="F93" s="651"/>
      <c r="G93" s="651"/>
      <c r="H93" s="370"/>
      <c r="I93" s="305"/>
      <c r="J93" s="370"/>
      <c r="K93" s="305"/>
      <c r="L93" s="370"/>
      <c r="M93" s="305"/>
      <c r="N93" s="370"/>
      <c r="O93" s="305"/>
      <c r="P93" s="370"/>
    </row>
    <row r="94" spans="3:16" hidden="1" x14ac:dyDescent="0.2">
      <c r="C94" s="305"/>
      <c r="D94" s="370"/>
      <c r="E94" s="651"/>
      <c r="F94" s="651"/>
      <c r="G94" s="651"/>
      <c r="H94" s="370"/>
      <c r="I94" s="305"/>
      <c r="J94" s="370"/>
      <c r="K94" s="305"/>
      <c r="L94" s="370"/>
      <c r="M94" s="305"/>
      <c r="N94" s="370"/>
      <c r="O94" s="305"/>
      <c r="P94" s="370"/>
    </row>
    <row r="95" spans="3:16" hidden="1" x14ac:dyDescent="0.2">
      <c r="C95" s="305"/>
      <c r="D95" s="370"/>
      <c r="E95" s="651"/>
      <c r="F95" s="651"/>
      <c r="G95" s="651"/>
      <c r="H95" s="370"/>
      <c r="I95" s="305"/>
      <c r="J95" s="370"/>
      <c r="K95" s="305"/>
      <c r="L95" s="370"/>
      <c r="M95" s="305"/>
      <c r="N95" s="370"/>
      <c r="O95" s="305"/>
      <c r="P95" s="370"/>
    </row>
    <row r="96" spans="3:16" hidden="1" x14ac:dyDescent="0.2">
      <c r="C96" s="305"/>
      <c r="D96" s="370"/>
      <c r="E96" s="651"/>
      <c r="F96" s="651"/>
      <c r="G96" s="651"/>
      <c r="H96" s="370"/>
      <c r="I96" s="305"/>
      <c r="J96" s="370"/>
      <c r="K96" s="305"/>
      <c r="L96" s="370"/>
      <c r="M96" s="305"/>
      <c r="N96" s="370"/>
      <c r="O96" s="305"/>
      <c r="P96" s="370"/>
    </row>
    <row r="97" spans="3:16" hidden="1" x14ac:dyDescent="0.2">
      <c r="C97" s="305"/>
      <c r="D97" s="370"/>
      <c r="E97" s="651"/>
      <c r="F97" s="651"/>
      <c r="G97" s="651"/>
      <c r="H97" s="370"/>
      <c r="I97" s="305"/>
      <c r="J97" s="370"/>
      <c r="K97" s="305"/>
      <c r="L97" s="370"/>
      <c r="M97" s="305"/>
      <c r="N97" s="370"/>
      <c r="O97" s="305"/>
      <c r="P97" s="370"/>
    </row>
    <row r="98" spans="3:16" hidden="1" x14ac:dyDescent="0.2">
      <c r="C98" s="305"/>
      <c r="D98" s="370"/>
      <c r="E98" s="651"/>
      <c r="F98" s="651"/>
      <c r="G98" s="651"/>
      <c r="H98" s="370"/>
      <c r="I98" s="305"/>
      <c r="J98" s="370"/>
      <c r="K98" s="305"/>
      <c r="L98" s="370"/>
      <c r="M98" s="305"/>
      <c r="N98" s="370"/>
      <c r="O98" s="305"/>
      <c r="P98" s="370"/>
    </row>
    <row r="99" spans="3:16" hidden="1" x14ac:dyDescent="0.2">
      <c r="C99" s="305"/>
      <c r="D99" s="370"/>
      <c r="E99" s="651"/>
      <c r="F99" s="651"/>
      <c r="G99" s="651"/>
      <c r="H99" s="370"/>
      <c r="I99" s="305"/>
      <c r="J99" s="370"/>
      <c r="K99" s="305"/>
      <c r="L99" s="370"/>
      <c r="M99" s="305"/>
      <c r="N99" s="370"/>
      <c r="O99" s="305"/>
      <c r="P99" s="370"/>
    </row>
    <row r="100" spans="3:16" hidden="1" x14ac:dyDescent="0.2">
      <c r="C100" s="305"/>
      <c r="D100" s="370"/>
      <c r="E100" s="651"/>
      <c r="F100" s="651"/>
      <c r="G100" s="651"/>
      <c r="H100" s="370"/>
      <c r="I100" s="305"/>
      <c r="J100" s="370"/>
      <c r="K100" s="305"/>
      <c r="L100" s="370"/>
      <c r="M100" s="305"/>
      <c r="N100" s="370"/>
      <c r="O100" s="305"/>
      <c r="P100" s="370"/>
    </row>
    <row r="101" spans="3:16" hidden="1" x14ac:dyDescent="0.2">
      <c r="C101" s="305"/>
      <c r="D101" s="370"/>
      <c r="E101" s="651"/>
      <c r="F101" s="651"/>
      <c r="G101" s="651"/>
      <c r="H101" s="370"/>
      <c r="I101" s="305"/>
      <c r="J101" s="370"/>
      <c r="K101" s="305"/>
      <c r="L101" s="370"/>
      <c r="M101" s="305"/>
      <c r="N101" s="370"/>
      <c r="O101" s="305"/>
      <c r="P101" s="370"/>
    </row>
    <row r="102" spans="3:16" hidden="1" x14ac:dyDescent="0.2">
      <c r="C102" s="305"/>
      <c r="D102" s="370"/>
      <c r="E102" s="651"/>
      <c r="F102" s="651"/>
      <c r="G102" s="651"/>
      <c r="H102" s="370"/>
      <c r="I102" s="305"/>
      <c r="J102" s="370"/>
      <c r="K102" s="305"/>
      <c r="L102" s="370"/>
      <c r="M102" s="305"/>
      <c r="N102" s="370"/>
      <c r="O102" s="305"/>
      <c r="P102" s="370"/>
    </row>
    <row r="103" spans="3:16" hidden="1" x14ac:dyDescent="0.2">
      <c r="C103" s="305"/>
      <c r="D103" s="370"/>
      <c r="E103" s="651"/>
      <c r="F103" s="651"/>
      <c r="G103" s="651"/>
      <c r="H103" s="370"/>
      <c r="I103" s="305"/>
      <c r="J103" s="370"/>
      <c r="K103" s="305"/>
      <c r="L103" s="370"/>
      <c r="M103" s="305"/>
      <c r="N103" s="370"/>
      <c r="O103" s="305"/>
      <c r="P103" s="370"/>
    </row>
    <row r="104" spans="3:16" hidden="1" x14ac:dyDescent="0.2">
      <c r="C104" s="305"/>
      <c r="D104" s="370"/>
      <c r="E104" s="651"/>
      <c r="F104" s="651"/>
      <c r="G104" s="651"/>
      <c r="H104" s="370"/>
      <c r="I104" s="305"/>
      <c r="J104" s="370"/>
      <c r="K104" s="305"/>
      <c r="L104" s="370"/>
      <c r="M104" s="305"/>
      <c r="N104" s="370"/>
      <c r="O104" s="305"/>
      <c r="P104" s="370"/>
    </row>
    <row r="105" spans="3:16" hidden="1" x14ac:dyDescent="0.2">
      <c r="C105" s="305"/>
      <c r="D105" s="370"/>
      <c r="E105" s="651"/>
      <c r="F105" s="651"/>
      <c r="G105" s="651"/>
      <c r="H105" s="370"/>
      <c r="I105" s="305"/>
      <c r="J105" s="370"/>
      <c r="K105" s="305"/>
      <c r="L105" s="370"/>
      <c r="M105" s="305"/>
      <c r="N105" s="370"/>
      <c r="O105" s="305"/>
      <c r="P105" s="370"/>
    </row>
    <row r="106" spans="3:16" hidden="1" x14ac:dyDescent="0.2">
      <c r="C106" s="305"/>
      <c r="D106" s="370"/>
      <c r="E106" s="651"/>
      <c r="F106" s="651"/>
      <c r="G106" s="651"/>
      <c r="H106" s="370"/>
      <c r="I106" s="305"/>
      <c r="J106" s="370"/>
      <c r="K106" s="305"/>
      <c r="L106" s="370"/>
      <c r="M106" s="305"/>
      <c r="N106" s="370"/>
      <c r="O106" s="305"/>
      <c r="P106" s="370"/>
    </row>
    <row r="107" spans="3:16" hidden="1" x14ac:dyDescent="0.2">
      <c r="C107" s="305"/>
      <c r="D107" s="370"/>
      <c r="E107" s="651"/>
      <c r="F107" s="651"/>
      <c r="G107" s="651"/>
      <c r="H107" s="370"/>
      <c r="I107" s="305"/>
      <c r="J107" s="370"/>
      <c r="K107" s="305"/>
      <c r="L107" s="370"/>
      <c r="M107" s="305"/>
      <c r="N107" s="370"/>
      <c r="O107" s="305"/>
      <c r="P107" s="370"/>
    </row>
    <row r="108" spans="3:16" hidden="1" x14ac:dyDescent="0.2">
      <c r="C108" s="305"/>
      <c r="D108" s="370"/>
      <c r="E108" s="651"/>
      <c r="F108" s="651"/>
      <c r="G108" s="651"/>
      <c r="H108" s="370"/>
      <c r="I108" s="305"/>
      <c r="J108" s="370"/>
      <c r="K108" s="305"/>
      <c r="L108" s="370"/>
      <c r="M108" s="305"/>
      <c r="N108" s="370"/>
      <c r="O108" s="305"/>
      <c r="P108" s="370"/>
    </row>
    <row r="109" spans="3:16" hidden="1" x14ac:dyDescent="0.2">
      <c r="C109" s="305"/>
      <c r="D109" s="370"/>
      <c r="E109" s="651"/>
      <c r="F109" s="651"/>
      <c r="G109" s="651"/>
      <c r="H109" s="370"/>
      <c r="I109" s="305"/>
      <c r="J109" s="370"/>
      <c r="K109" s="305"/>
      <c r="L109" s="370"/>
      <c r="M109" s="305"/>
      <c r="N109" s="370"/>
      <c r="O109" s="305"/>
      <c r="P109" s="370"/>
    </row>
    <row r="110" spans="3:16" hidden="1" x14ac:dyDescent="0.2">
      <c r="C110" s="305"/>
      <c r="D110" s="370"/>
      <c r="E110" s="651"/>
      <c r="F110" s="651"/>
      <c r="G110" s="651"/>
      <c r="H110" s="370"/>
      <c r="I110" s="305"/>
      <c r="J110" s="370"/>
      <c r="K110" s="305"/>
      <c r="L110" s="370"/>
      <c r="M110" s="305"/>
      <c r="N110" s="370"/>
      <c r="O110" s="305"/>
      <c r="P110" s="370"/>
    </row>
    <row r="111" spans="3:16" hidden="1" x14ac:dyDescent="0.2">
      <c r="C111" s="305"/>
      <c r="D111" s="370"/>
      <c r="E111" s="651"/>
      <c r="F111" s="651"/>
      <c r="G111" s="651"/>
      <c r="H111" s="370"/>
      <c r="I111" s="305"/>
      <c r="J111" s="370"/>
      <c r="K111" s="305"/>
      <c r="L111" s="370"/>
      <c r="M111" s="305"/>
      <c r="N111" s="370"/>
      <c r="O111" s="305"/>
      <c r="P111" s="370"/>
    </row>
    <row r="112" spans="3:16" hidden="1" x14ac:dyDescent="0.2">
      <c r="C112" s="305"/>
      <c r="D112" s="370"/>
      <c r="E112" s="651"/>
      <c r="F112" s="651"/>
      <c r="G112" s="651"/>
      <c r="H112" s="370"/>
      <c r="I112" s="305"/>
      <c r="J112" s="370"/>
      <c r="K112" s="305"/>
      <c r="L112" s="370"/>
      <c r="M112" s="305"/>
      <c r="N112" s="370"/>
      <c r="O112" s="305"/>
      <c r="P112" s="370"/>
    </row>
    <row r="113" spans="3:16" hidden="1" x14ac:dyDescent="0.2">
      <c r="C113" s="305"/>
      <c r="D113" s="370"/>
      <c r="E113" s="651"/>
      <c r="F113" s="651"/>
      <c r="G113" s="651"/>
      <c r="H113" s="370"/>
      <c r="I113" s="305"/>
      <c r="J113" s="370"/>
      <c r="K113" s="305"/>
      <c r="L113" s="370"/>
      <c r="M113" s="305"/>
      <c r="N113" s="370"/>
      <c r="O113" s="305"/>
      <c r="P113" s="370"/>
    </row>
    <row r="114" spans="3:16" x14ac:dyDescent="0.2">
      <c r="C114" s="305"/>
      <c r="D114" s="370"/>
      <c r="E114" s="651"/>
      <c r="F114" s="651"/>
      <c r="G114" s="651"/>
      <c r="H114" s="370"/>
      <c r="I114" s="305"/>
      <c r="J114" s="370"/>
      <c r="K114" s="305"/>
      <c r="L114" s="370"/>
      <c r="M114" s="305"/>
      <c r="N114" s="370"/>
      <c r="O114" s="305"/>
      <c r="P114" s="370"/>
    </row>
    <row r="115" spans="3:16" x14ac:dyDescent="0.2">
      <c r="C115" s="305"/>
      <c r="D115" s="370"/>
      <c r="E115" s="651"/>
      <c r="F115" s="651"/>
      <c r="G115" s="651"/>
      <c r="H115" s="370"/>
      <c r="I115" s="305"/>
      <c r="J115" s="370"/>
      <c r="K115" s="305"/>
      <c r="L115" s="370"/>
      <c r="M115" s="305"/>
      <c r="N115" s="370"/>
      <c r="O115" s="305"/>
      <c r="P115" s="370"/>
    </row>
    <row r="116" spans="3:16" x14ac:dyDescent="0.2"/>
    <row r="117" spans="3:16" x14ac:dyDescent="0.2"/>
    <row r="118" spans="3:16" x14ac:dyDescent="0.2"/>
    <row r="119" spans="3:16" x14ac:dyDescent="0.2"/>
    <row r="120" spans="3:16" x14ac:dyDescent="0.2"/>
    <row r="121" spans="3:16" x14ac:dyDescent="0.2"/>
    <row r="122" spans="3:16" x14ac:dyDescent="0.2"/>
    <row r="123" spans="3:16" x14ac:dyDescent="0.2"/>
    <row r="124" spans="3:16" x14ac:dyDescent="0.2"/>
    <row r="125" spans="3:16" x14ac:dyDescent="0.2"/>
    <row r="126" spans="3:16" x14ac:dyDescent="0.2"/>
    <row r="127" spans="3:16" x14ac:dyDescent="0.2"/>
    <row r="128" spans="3:16"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sheetData>
  <sheetProtection algorithmName="SHA-512" hashValue="D3yN5474WEtmm5cES8DOo2xRXAE3Lj0xvMYuTSAOJqzr3r7uklMHTvO+I99CtVCx1/NnesmHWNRuqrm+Vanb7w==" saltValue="Zfcf2CFNUE8e834lXF+WPw==" spinCount="100000" sheet="1" objects="1" scenarios="1"/>
  <mergeCells count="2">
    <mergeCell ref="B5:F5"/>
    <mergeCell ref="D68:P68"/>
  </mergeCells>
  <phoneticPr fontId="11" type="noConversion"/>
  <dataValidations count="1">
    <dataValidation type="decimal" operator="greaterThan" allowBlank="1" showInputMessage="1" showErrorMessage="1" error="Please enter the amount in positive figures" sqref="J28 L14 L28 N30 J30 L30 N28">
      <formula1>-0.00000000001</formula1>
    </dataValidation>
  </dataValidations>
  <pageMargins left="0.34" right="0.34" top="0.5" bottom="0.4" header="0.2" footer="0.2"/>
  <pageSetup paperSize="9" scale="70" orientation="portrait" r:id="rId1"/>
  <headerFooter alignWithMargins="0">
    <oddFooter>&amp;L&amp;8&amp;A&amp;R&amp;8&amp;P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5"/>
  <sheetViews>
    <sheetView showGridLines="0" topLeftCell="A58" zoomScale="90" zoomScaleNormal="90" workbookViewId="0">
      <selection activeCell="P1" sqref="P1"/>
    </sheetView>
  </sheetViews>
  <sheetFormatPr defaultColWidth="0" defaultRowHeight="11.25" zeroHeight="1" x14ac:dyDescent="0.2"/>
  <cols>
    <col min="1" max="1" width="2.28515625" style="232" customWidth="1"/>
    <col min="2" max="2" width="5.7109375" style="232" customWidth="1"/>
    <col min="3" max="3" width="2.28515625" style="233" customWidth="1"/>
    <col min="4" max="4" width="2.28515625" style="232" customWidth="1"/>
    <col min="5" max="5" width="6.28515625" style="235" customWidth="1"/>
    <col min="6" max="6" width="36.7109375" style="235" customWidth="1"/>
    <col min="7" max="7" width="7.140625" style="235" customWidth="1"/>
    <col min="8" max="8" width="14.28515625" style="232" customWidth="1"/>
    <col min="9" max="9" width="0.7109375" style="233" customWidth="1"/>
    <col min="10" max="10" width="14.7109375" style="232" customWidth="1"/>
    <col min="11" max="11" width="0.7109375" style="233" customWidth="1"/>
    <col min="12" max="12" width="15" style="232" customWidth="1"/>
    <col min="13" max="13" width="0.5703125" style="233" customWidth="1"/>
    <col min="14" max="14" width="15.140625" style="232" customWidth="1"/>
    <col min="15" max="15" width="0.7109375" style="233" customWidth="1"/>
    <col min="16" max="16" width="15" style="232" customWidth="1"/>
    <col min="17" max="17" width="2.28515625" style="232" customWidth="1"/>
    <col min="18" max="18" width="1" style="233" hidden="1" customWidth="1"/>
    <col min="19" max="19" width="0" style="233" hidden="1" customWidth="1"/>
    <col min="20" max="16384" width="0" style="232" hidden="1"/>
  </cols>
  <sheetData>
    <row r="1" spans="2:19" ht="13.5" thickBot="1" x14ac:dyDescent="0.3">
      <c r="B1" s="610" t="s">
        <v>824</v>
      </c>
      <c r="C1" s="61"/>
      <c r="D1" s="61"/>
      <c r="E1" s="61"/>
      <c r="F1" s="61"/>
      <c r="G1" s="370"/>
      <c r="O1" s="31" t="s">
        <v>213</v>
      </c>
      <c r="P1" s="738" t="str">
        <f>IF('Sec A Balance Sheet - SF'!$I$1=0," ",'Sec A Balance Sheet - SF'!$I$1)</f>
        <v xml:space="preserve"> </v>
      </c>
    </row>
    <row r="2" spans="2:19" ht="12.75" x14ac:dyDescent="0.25">
      <c r="B2" s="610" t="s">
        <v>1190</v>
      </c>
      <c r="C2" s="61"/>
      <c r="D2" s="61"/>
      <c r="E2" s="61"/>
      <c r="F2" s="61"/>
      <c r="G2" s="61"/>
      <c r="H2" s="32"/>
    </row>
    <row r="3" spans="2:19" x14ac:dyDescent="0.2">
      <c r="B3" s="234" t="s">
        <v>595</v>
      </c>
      <c r="F3" s="234"/>
    </row>
    <row r="4" spans="2:19" ht="12" thickBot="1" x14ac:dyDescent="0.25">
      <c r="B4" s="234"/>
    </row>
    <row r="5" spans="2:19" s="242" customFormat="1" ht="39" customHeight="1" thickTop="1" thickBot="1" x14ac:dyDescent="0.25">
      <c r="B5" s="1203" t="s">
        <v>524</v>
      </c>
      <c r="C5" s="1203"/>
      <c r="D5" s="1203"/>
      <c r="E5" s="1203"/>
      <c r="F5" s="1203"/>
      <c r="G5" s="236"/>
      <c r="H5" s="792" t="s">
        <v>1182</v>
      </c>
      <c r="I5" s="793"/>
      <c r="J5" s="793" t="s">
        <v>1171</v>
      </c>
      <c r="K5" s="793"/>
      <c r="L5" s="793" t="s">
        <v>1172</v>
      </c>
      <c r="M5" s="238"/>
      <c r="N5" s="239" t="s">
        <v>107</v>
      </c>
      <c r="O5" s="240"/>
      <c r="P5" s="241"/>
      <c r="Q5" s="241"/>
    </row>
    <row r="6" spans="2:19" s="246" customFormat="1" ht="12" thickTop="1" x14ac:dyDescent="0.2">
      <c r="B6" s="243"/>
      <c r="C6" s="244"/>
      <c r="D6" s="245"/>
      <c r="G6" s="247"/>
      <c r="H6" s="248"/>
      <c r="I6" s="249"/>
      <c r="J6" s="248"/>
      <c r="K6" s="249"/>
      <c r="L6" s="248"/>
      <c r="M6" s="248"/>
      <c r="N6" s="248"/>
      <c r="O6" s="248"/>
      <c r="P6" s="245"/>
      <c r="Q6" s="245"/>
    </row>
    <row r="7" spans="2:19" s="246" customFormat="1" x14ac:dyDescent="0.2">
      <c r="B7" s="250" t="s">
        <v>586</v>
      </c>
      <c r="C7" s="243" t="s">
        <v>108</v>
      </c>
      <c r="D7" s="245"/>
      <c r="G7" s="251"/>
      <c r="H7" s="252"/>
      <c r="I7" s="253"/>
      <c r="J7" s="1110"/>
      <c r="K7" s="253"/>
      <c r="L7" s="252"/>
      <c r="M7" s="254"/>
      <c r="N7" s="252"/>
      <c r="O7" s="245"/>
      <c r="P7" s="245"/>
      <c r="Q7" s="245"/>
    </row>
    <row r="8" spans="2:19" s="246" customFormat="1" x14ac:dyDescent="0.2">
      <c r="B8" s="250" t="s">
        <v>587</v>
      </c>
      <c r="C8" s="243" t="s">
        <v>109</v>
      </c>
      <c r="D8" s="245"/>
      <c r="E8" s="245"/>
      <c r="G8" s="251"/>
      <c r="H8" s="252"/>
      <c r="I8" s="253"/>
      <c r="J8" s="1110"/>
      <c r="K8" s="253"/>
      <c r="L8" s="252"/>
      <c r="M8" s="254"/>
      <c r="N8" s="252"/>
      <c r="O8" s="245"/>
      <c r="P8" s="245"/>
      <c r="Q8" s="245"/>
    </row>
    <row r="9" spans="2:19" s="246" customFormat="1" x14ac:dyDescent="0.2">
      <c r="B9" s="250" t="s">
        <v>588</v>
      </c>
      <c r="C9" s="243" t="s">
        <v>110</v>
      </c>
      <c r="D9" s="245"/>
      <c r="E9" s="245"/>
      <c r="G9" s="251"/>
      <c r="H9" s="252"/>
      <c r="I9" s="253"/>
      <c r="J9" s="1110"/>
      <c r="K9" s="253"/>
      <c r="L9" s="252"/>
      <c r="M9" s="254"/>
      <c r="N9" s="252"/>
      <c r="O9" s="245"/>
      <c r="P9" s="245"/>
      <c r="Q9" s="245"/>
    </row>
    <row r="10" spans="2:19" s="246" customFormat="1" x14ac:dyDescent="0.2">
      <c r="B10" s="250" t="s">
        <v>589</v>
      </c>
      <c r="C10" s="243" t="s">
        <v>111</v>
      </c>
      <c r="D10" s="245"/>
      <c r="E10" s="245"/>
      <c r="G10" s="251"/>
      <c r="H10" s="252"/>
      <c r="I10" s="253"/>
      <c r="J10" s="1110"/>
      <c r="K10" s="253"/>
      <c r="L10" s="252"/>
      <c r="M10" s="254"/>
      <c r="N10" s="252"/>
      <c r="O10" s="245"/>
      <c r="P10" s="245"/>
      <c r="Q10" s="245"/>
    </row>
    <row r="11" spans="2:19" s="246" customFormat="1" ht="12" thickBot="1" x14ac:dyDescent="0.25">
      <c r="B11" s="250" t="s">
        <v>590</v>
      </c>
      <c r="C11" s="271" t="s">
        <v>112</v>
      </c>
      <c r="D11" s="272"/>
      <c r="E11" s="272"/>
      <c r="F11" s="273"/>
      <c r="G11" s="251"/>
      <c r="H11" s="255"/>
      <c r="I11" s="256"/>
      <c r="J11" s="1111"/>
      <c r="K11" s="256"/>
      <c r="L11" s="255"/>
      <c r="M11" s="257"/>
      <c r="N11" s="252"/>
      <c r="O11" s="258"/>
      <c r="P11" s="245"/>
      <c r="Q11" s="245"/>
    </row>
    <row r="12" spans="2:19" s="267" customFormat="1" ht="12" thickBot="1" x14ac:dyDescent="0.25">
      <c r="B12" s="259" t="s">
        <v>591</v>
      </c>
      <c r="C12" s="260" t="s">
        <v>823</v>
      </c>
      <c r="D12" s="261"/>
      <c r="E12" s="261"/>
      <c r="F12" s="261"/>
      <c r="G12" s="262"/>
      <c r="H12" s="263">
        <f>SUM(H7:H11)</f>
        <v>0</v>
      </c>
      <c r="I12" s="264"/>
      <c r="J12" s="263">
        <f>SUM(J7:J11)</f>
        <v>0</v>
      </c>
      <c r="K12" s="264"/>
      <c r="L12" s="263">
        <f>SUM(L7:L11)</f>
        <v>0</v>
      </c>
      <c r="M12" s="264"/>
      <c r="N12" s="263">
        <f>SUM(N7:N11)</f>
        <v>0</v>
      </c>
      <c r="O12" s="265"/>
      <c r="P12" s="266"/>
      <c r="Q12" s="266"/>
    </row>
    <row r="13" spans="2:19" s="267" customFormat="1" x14ac:dyDescent="0.2">
      <c r="C13" s="268"/>
      <c r="D13" s="266"/>
      <c r="E13" s="266"/>
      <c r="G13" s="269"/>
      <c r="H13" s="270"/>
      <c r="I13" s="270"/>
      <c r="J13" s="270"/>
      <c r="K13" s="270"/>
      <c r="L13" s="270"/>
      <c r="M13" s="270"/>
      <c r="N13" s="270"/>
      <c r="O13" s="270"/>
      <c r="P13" s="270"/>
      <c r="Q13" s="265"/>
      <c r="R13" s="266"/>
      <c r="S13" s="266"/>
    </row>
    <row r="14" spans="2:19" s="273" customFormat="1" x14ac:dyDescent="0.2">
      <c r="B14" s="273" t="s">
        <v>592</v>
      </c>
      <c r="C14" s="271" t="s">
        <v>72</v>
      </c>
      <c r="D14" s="272"/>
      <c r="E14" s="272"/>
      <c r="F14" s="272"/>
      <c r="G14" s="269"/>
      <c r="I14" s="272"/>
      <c r="J14" s="233"/>
      <c r="K14" s="233"/>
      <c r="L14" s="33"/>
      <c r="M14" s="233"/>
      <c r="N14" s="233"/>
      <c r="O14" s="233"/>
      <c r="P14" s="233"/>
      <c r="Q14" s="265"/>
      <c r="R14" s="272"/>
      <c r="S14" s="272"/>
    </row>
    <row r="15" spans="2:19" s="273" customFormat="1" ht="12" thickBot="1" x14ac:dyDescent="0.25">
      <c r="C15" s="271"/>
      <c r="D15" s="272"/>
      <c r="E15" s="272"/>
      <c r="G15" s="269"/>
      <c r="H15" s="265"/>
      <c r="I15" s="272"/>
      <c r="J15" s="272"/>
      <c r="K15" s="272"/>
      <c r="L15" s="272"/>
      <c r="M15" s="272"/>
      <c r="N15" s="272"/>
      <c r="O15" s="272"/>
      <c r="P15" s="272"/>
      <c r="Q15" s="265"/>
      <c r="R15" s="272"/>
      <c r="S15" s="272"/>
    </row>
    <row r="16" spans="2:19" s="267" customFormat="1" ht="12" thickBot="1" x14ac:dyDescent="0.25">
      <c r="B16" s="267" t="s">
        <v>593</v>
      </c>
      <c r="C16" s="260" t="s">
        <v>1179</v>
      </c>
      <c r="D16" s="261"/>
      <c r="E16" s="261"/>
      <c r="F16" s="261"/>
      <c r="G16" s="262"/>
      <c r="I16" s="266"/>
      <c r="J16" s="233"/>
      <c r="K16" s="233"/>
      <c r="L16" s="263">
        <f>H12-L14</f>
        <v>0</v>
      </c>
      <c r="M16" s="233"/>
      <c r="N16" s="233"/>
      <c r="O16" s="233"/>
      <c r="P16" s="233"/>
      <c r="Q16" s="265"/>
      <c r="R16" s="266"/>
      <c r="S16" s="266"/>
    </row>
    <row r="17" spans="1:19" s="273" customFormat="1" x14ac:dyDescent="0.2">
      <c r="B17" s="271"/>
      <c r="D17" s="272"/>
      <c r="E17" s="272"/>
      <c r="G17" s="271"/>
      <c r="H17" s="272"/>
      <c r="I17" s="272"/>
      <c r="J17" s="272"/>
      <c r="K17" s="272"/>
      <c r="L17" s="272"/>
      <c r="M17" s="272"/>
      <c r="N17" s="272"/>
      <c r="O17" s="272"/>
      <c r="P17" s="272"/>
      <c r="Q17" s="272"/>
      <c r="R17" s="272"/>
      <c r="S17" s="272"/>
    </row>
    <row r="18" spans="1:19" s="273" customFormat="1" ht="9" customHeight="1" x14ac:dyDescent="0.2">
      <c r="C18" s="271"/>
      <c r="D18" s="272"/>
      <c r="E18" s="272"/>
    </row>
    <row r="19" spans="1:19" x14ac:dyDescent="0.2">
      <c r="A19" s="370"/>
      <c r="B19" s="783" t="s">
        <v>512</v>
      </c>
      <c r="C19" s="271" t="s">
        <v>113</v>
      </c>
      <c r="D19" s="305"/>
      <c r="E19" s="370"/>
      <c r="F19" s="370"/>
      <c r="G19" s="370"/>
      <c r="H19" s="1042"/>
      <c r="I19" s="256"/>
      <c r="J19" s="1042"/>
      <c r="K19" s="256"/>
      <c r="L19" s="1042"/>
      <c r="M19" s="273"/>
      <c r="N19" s="273"/>
      <c r="O19" s="232"/>
      <c r="R19" s="232"/>
      <c r="S19" s="232"/>
    </row>
    <row r="20" spans="1:19" x14ac:dyDescent="0.2">
      <c r="A20" s="370"/>
      <c r="B20" s="370"/>
      <c r="C20" s="305"/>
      <c r="D20" s="369"/>
      <c r="E20" s="260"/>
      <c r="F20" s="260"/>
      <c r="G20" s="260"/>
      <c r="H20" s="275"/>
      <c r="I20" s="275"/>
      <c r="J20" s="275"/>
      <c r="K20" s="275"/>
      <c r="L20" s="275"/>
      <c r="M20" s="275"/>
      <c r="N20" s="275"/>
      <c r="P20" s="233"/>
      <c r="R20" s="232"/>
      <c r="S20" s="232"/>
    </row>
    <row r="21" spans="1:19" x14ac:dyDescent="0.2">
      <c r="A21" s="370"/>
      <c r="B21" s="783" t="s">
        <v>513</v>
      </c>
      <c r="C21" s="271" t="s">
        <v>788</v>
      </c>
      <c r="D21" s="305"/>
      <c r="E21" s="370"/>
      <c r="F21" s="370"/>
      <c r="G21" s="370"/>
      <c r="H21" s="1042"/>
      <c r="I21" s="256"/>
      <c r="J21" s="1042"/>
      <c r="K21" s="273"/>
      <c r="L21" s="1042"/>
      <c r="M21" s="273"/>
      <c r="N21" s="273"/>
      <c r="O21" s="232"/>
      <c r="R21" s="232"/>
      <c r="S21" s="232"/>
    </row>
    <row r="22" spans="1:19" x14ac:dyDescent="0.2">
      <c r="A22" s="370"/>
      <c r="B22" s="783"/>
      <c r="C22" s="305"/>
      <c r="D22" s="369"/>
      <c r="E22" s="260"/>
      <c r="F22" s="260"/>
      <c r="G22" s="260"/>
      <c r="H22" s="275"/>
      <c r="I22" s="275"/>
      <c r="J22" s="275"/>
      <c r="K22" s="275"/>
      <c r="L22" s="275"/>
      <c r="M22" s="275"/>
      <c r="N22" s="275"/>
      <c r="P22" s="233"/>
      <c r="R22" s="232"/>
      <c r="S22" s="232"/>
    </row>
    <row r="23" spans="1:19" x14ac:dyDescent="0.2">
      <c r="A23" s="370"/>
      <c r="B23" s="783" t="s">
        <v>514</v>
      </c>
      <c r="C23" s="271" t="s">
        <v>789</v>
      </c>
      <c r="D23" s="305"/>
      <c r="E23" s="370"/>
      <c r="F23" s="370"/>
      <c r="G23" s="370"/>
      <c r="H23" s="1042"/>
      <c r="I23" s="256"/>
      <c r="J23" s="1042"/>
      <c r="K23" s="273"/>
      <c r="L23" s="252"/>
      <c r="M23" s="273"/>
      <c r="N23" s="273"/>
      <c r="O23" s="232"/>
      <c r="R23" s="232"/>
      <c r="S23" s="232"/>
    </row>
    <row r="24" spans="1:19" s="279" customFormat="1" ht="12" thickBot="1" x14ac:dyDescent="0.25">
      <c r="B24" s="784"/>
      <c r="C24" s="277"/>
      <c r="D24" s="278"/>
      <c r="E24" s="278"/>
      <c r="G24" s="280"/>
      <c r="H24" s="281"/>
      <c r="I24" s="282"/>
      <c r="J24" s="281"/>
      <c r="K24" s="282"/>
      <c r="L24" s="281"/>
      <c r="M24" s="282"/>
      <c r="N24" s="281"/>
      <c r="O24" s="283"/>
      <c r="P24" s="278"/>
      <c r="Q24" s="278"/>
    </row>
    <row r="25" spans="1:19" s="279" customFormat="1" ht="12.75" thickTop="1" thickBot="1" x14ac:dyDescent="0.25">
      <c r="B25" s="784" t="s">
        <v>940</v>
      </c>
      <c r="C25" s="785" t="s">
        <v>1181</v>
      </c>
      <c r="D25" s="284"/>
      <c r="E25" s="284"/>
      <c r="F25" s="284"/>
      <c r="G25" s="786" t="s">
        <v>276</v>
      </c>
      <c r="J25" s="782" t="s">
        <v>1173</v>
      </c>
      <c r="K25" s="285"/>
      <c r="L25" s="286" t="s">
        <v>73</v>
      </c>
      <c r="M25" s="285"/>
      <c r="N25" s="285" t="s">
        <v>10</v>
      </c>
      <c r="O25" s="285"/>
      <c r="P25" s="287" t="s">
        <v>568</v>
      </c>
      <c r="Q25" s="278"/>
    </row>
    <row r="26" spans="1:19" s="289" customFormat="1" ht="12.75" thickTop="1" thickBot="1" x14ac:dyDescent="0.25">
      <c r="A26" s="293"/>
      <c r="B26" s="292"/>
      <c r="C26" s="787"/>
      <c r="D26" s="284"/>
      <c r="E26" s="293"/>
      <c r="F26" s="293"/>
      <c r="G26" s="788"/>
      <c r="J26" s="291" t="s">
        <v>313</v>
      </c>
      <c r="K26" s="291"/>
      <c r="L26" s="291" t="s">
        <v>466</v>
      </c>
      <c r="M26" s="291"/>
      <c r="N26" s="291" t="s">
        <v>718</v>
      </c>
      <c r="O26" s="291"/>
      <c r="P26" s="291" t="s">
        <v>11</v>
      </c>
      <c r="Q26" s="288"/>
    </row>
    <row r="27" spans="1:19" s="293" customFormat="1" ht="12" thickBot="1" x14ac:dyDescent="0.25">
      <c r="B27" s="789" t="s">
        <v>1175</v>
      </c>
      <c r="C27" s="790" t="s">
        <v>1174</v>
      </c>
      <c r="D27" s="284"/>
      <c r="E27" s="284"/>
      <c r="G27" s="292"/>
      <c r="J27" s="294"/>
      <c r="K27" s="295"/>
      <c r="L27" s="294"/>
      <c r="M27" s="296"/>
      <c r="N27" s="294"/>
      <c r="O27" s="296"/>
      <c r="P27" s="297">
        <f>J27+L27+N27</f>
        <v>0</v>
      </c>
      <c r="Q27" s="284"/>
    </row>
    <row r="28" spans="1:19" s="293" customFormat="1" ht="12" thickBot="1" x14ac:dyDescent="0.25">
      <c r="B28" s="789" t="s">
        <v>1176</v>
      </c>
      <c r="C28" s="293" t="s">
        <v>12</v>
      </c>
      <c r="D28" s="284"/>
      <c r="E28" s="284"/>
      <c r="G28" s="292"/>
      <c r="J28" s="33"/>
      <c r="K28" s="295"/>
      <c r="L28" s="33"/>
      <c r="M28" s="296"/>
      <c r="N28" s="33"/>
      <c r="O28" s="296"/>
      <c r="P28" s="297">
        <f>J28+L28+N28</f>
        <v>0</v>
      </c>
      <c r="Q28" s="284"/>
    </row>
    <row r="29" spans="1:19" s="293" customFormat="1" ht="12" thickBot="1" x14ac:dyDescent="0.25">
      <c r="B29" s="791" t="s">
        <v>1177</v>
      </c>
      <c r="C29" s="279" t="s">
        <v>1191</v>
      </c>
      <c r="D29" s="284"/>
      <c r="E29" s="284"/>
      <c r="G29" s="292"/>
      <c r="J29" s="297">
        <f>J27-J28</f>
        <v>0</v>
      </c>
      <c r="K29" s="284"/>
      <c r="L29" s="297">
        <f>L27-L28</f>
        <v>0</v>
      </c>
      <c r="M29" s="284"/>
      <c r="N29" s="297">
        <f>N27-N28</f>
        <v>0</v>
      </c>
      <c r="O29" s="284"/>
      <c r="P29" s="297">
        <f>P27-P28</f>
        <v>0</v>
      </c>
      <c r="Q29" s="284"/>
    </row>
    <row r="30" spans="1:19" s="293" customFormat="1" ht="12" thickBot="1" x14ac:dyDescent="0.25">
      <c r="B30" s="789" t="s">
        <v>1178</v>
      </c>
      <c r="C30" s="293" t="s">
        <v>13</v>
      </c>
      <c r="D30" s="284"/>
      <c r="E30" s="284"/>
      <c r="G30" s="292"/>
      <c r="J30" s="33"/>
      <c r="K30" s="295"/>
      <c r="L30" s="33"/>
      <c r="M30" s="296"/>
      <c r="N30" s="33"/>
      <c r="O30" s="284"/>
      <c r="P30" s="297">
        <f>J30+L30+N30</f>
        <v>0</v>
      </c>
      <c r="Q30" s="284"/>
    </row>
    <row r="31" spans="1:19" s="293" customFormat="1" x14ac:dyDescent="0.2">
      <c r="B31" s="292"/>
      <c r="D31" s="284"/>
      <c r="E31" s="284"/>
      <c r="G31" s="292"/>
      <c r="J31" s="284"/>
      <c r="K31" s="284"/>
      <c r="L31" s="284"/>
      <c r="M31" s="284"/>
      <c r="N31" s="284"/>
      <c r="O31" s="284"/>
      <c r="P31" s="284"/>
      <c r="Q31" s="284"/>
    </row>
    <row r="32" spans="1:19" s="293" customFormat="1" ht="12" thickBot="1" x14ac:dyDescent="0.25">
      <c r="B32" s="649"/>
      <c r="C32" s="302"/>
      <c r="D32" s="302"/>
      <c r="E32" s="324"/>
      <c r="F32" s="649"/>
      <c r="G32" s="324"/>
      <c r="H32" s="301"/>
      <c r="I32" s="301"/>
      <c r="J32" s="301"/>
      <c r="K32" s="299"/>
      <c r="L32" s="301"/>
      <c r="M32" s="302"/>
      <c r="N32" s="303"/>
      <c r="O32" s="302"/>
      <c r="P32" s="299"/>
      <c r="Q32" s="284"/>
    </row>
    <row r="33" spans="1:22" s="298" customFormat="1" ht="24" thickTop="1" thickBot="1" x14ac:dyDescent="0.25">
      <c r="A33" s="649"/>
      <c r="B33" s="794" t="s">
        <v>64</v>
      </c>
      <c r="C33" s="305"/>
      <c r="D33" s="305"/>
      <c r="E33" s="313"/>
      <c r="F33" s="370"/>
      <c r="G33" s="313"/>
      <c r="H33" s="232"/>
      <c r="I33" s="232"/>
      <c r="J33" s="232"/>
      <c r="K33" s="232"/>
      <c r="L33" s="237" t="s">
        <v>114</v>
      </c>
      <c r="M33" s="308"/>
      <c r="N33" s="365" t="s">
        <v>1495</v>
      </c>
      <c r="O33" s="308"/>
      <c r="P33" s="239" t="s">
        <v>115</v>
      </c>
      <c r="Q33" s="299"/>
    </row>
    <row r="34" spans="1:22" ht="39.75" customHeight="1" thickTop="1" x14ac:dyDescent="0.2">
      <c r="B34" s="304"/>
      <c r="D34" s="233"/>
      <c r="E34" s="304"/>
      <c r="F34" s="232"/>
      <c r="G34" s="304"/>
      <c r="I34" s="232"/>
      <c r="K34" s="232"/>
      <c r="L34" s="248"/>
      <c r="M34" s="310"/>
      <c r="N34" s="248"/>
      <c r="O34" s="310"/>
      <c r="P34" s="248"/>
      <c r="Q34" s="309"/>
    </row>
    <row r="35" spans="1:22" x14ac:dyDescent="0.2">
      <c r="B35" s="298" t="s">
        <v>169</v>
      </c>
      <c r="C35" s="304" t="s">
        <v>116</v>
      </c>
      <c r="D35" s="233"/>
      <c r="E35" s="304"/>
      <c r="F35" s="232"/>
      <c r="G35" s="304"/>
      <c r="I35" s="232"/>
      <c r="K35" s="232"/>
      <c r="L35" s="252"/>
      <c r="M35" s="311"/>
      <c r="N35" s="252"/>
      <c r="O35" s="311"/>
      <c r="P35" s="252"/>
      <c r="Q35" s="306"/>
    </row>
    <row r="36" spans="1:22" x14ac:dyDescent="0.2">
      <c r="B36" s="298" t="s">
        <v>572</v>
      </c>
      <c r="C36" s="304" t="s">
        <v>117</v>
      </c>
      <c r="D36" s="233"/>
      <c r="E36" s="304"/>
      <c r="F36" s="232"/>
      <c r="G36" s="304"/>
      <c r="I36" s="232"/>
      <c r="K36" s="232"/>
      <c r="L36" s="252"/>
      <c r="M36" s="311"/>
      <c r="N36" s="252"/>
      <c r="O36" s="311"/>
      <c r="P36" s="252"/>
      <c r="Q36" s="305"/>
    </row>
    <row r="37" spans="1:22" x14ac:dyDescent="0.2">
      <c r="B37" s="298" t="s">
        <v>573</v>
      </c>
      <c r="C37" s="304" t="s">
        <v>118</v>
      </c>
      <c r="D37" s="233"/>
      <c r="E37" s="304"/>
      <c r="F37" s="232"/>
      <c r="G37" s="304"/>
      <c r="I37" s="232"/>
      <c r="K37" s="232"/>
      <c r="L37" s="252"/>
      <c r="M37" s="311"/>
      <c r="N37" s="252"/>
      <c r="O37" s="311"/>
      <c r="P37" s="252"/>
      <c r="Q37" s="305"/>
    </row>
    <row r="38" spans="1:22" x14ac:dyDescent="0.2">
      <c r="B38" s="298" t="s">
        <v>574</v>
      </c>
      <c r="C38" s="304" t="s">
        <v>119</v>
      </c>
      <c r="D38" s="233"/>
      <c r="E38" s="304"/>
      <c r="F38" s="232"/>
      <c r="G38" s="304"/>
      <c r="I38" s="232"/>
      <c r="K38" s="232"/>
      <c r="L38" s="252"/>
      <c r="M38" s="311"/>
      <c r="N38" s="252"/>
      <c r="O38" s="311"/>
      <c r="P38" s="252"/>
      <c r="Q38" s="305"/>
    </row>
    <row r="39" spans="1:22" x14ac:dyDescent="0.2">
      <c r="B39" s="298" t="s">
        <v>575</v>
      </c>
      <c r="C39" s="304" t="s">
        <v>120</v>
      </c>
      <c r="D39" s="233"/>
      <c r="E39" s="304"/>
      <c r="F39" s="232"/>
      <c r="G39" s="304"/>
      <c r="I39" s="232"/>
      <c r="K39" s="232"/>
      <c r="L39" s="252"/>
      <c r="M39" s="311"/>
      <c r="N39" s="252"/>
      <c r="O39" s="311"/>
      <c r="P39" s="252"/>
      <c r="Q39" s="305"/>
    </row>
    <row r="40" spans="1:22" x14ac:dyDescent="0.2">
      <c r="B40" s="298" t="s">
        <v>576</v>
      </c>
      <c r="C40" s="304" t="s">
        <v>121</v>
      </c>
      <c r="D40" s="233"/>
      <c r="E40" s="304"/>
      <c r="F40" s="232"/>
      <c r="G40" s="304"/>
      <c r="I40" s="232"/>
      <c r="K40" s="232"/>
      <c r="L40" s="252"/>
      <c r="M40" s="311"/>
      <c r="N40" s="252"/>
      <c r="O40" s="311"/>
      <c r="P40" s="252"/>
      <c r="Q40" s="305"/>
    </row>
    <row r="41" spans="1:22" x14ac:dyDescent="0.2">
      <c r="B41" s="461" t="s">
        <v>577</v>
      </c>
      <c r="C41" s="304" t="s">
        <v>124</v>
      </c>
      <c r="D41" s="233"/>
      <c r="E41" s="304"/>
      <c r="F41" s="232"/>
      <c r="G41" s="304"/>
      <c r="I41" s="232"/>
      <c r="K41" s="232"/>
      <c r="L41" s="252"/>
      <c r="M41" s="311"/>
      <c r="N41" s="252"/>
      <c r="O41" s="311"/>
      <c r="P41" s="252"/>
      <c r="Q41" s="305"/>
    </row>
    <row r="42" spans="1:22" x14ac:dyDescent="0.2">
      <c r="B42" s="614" t="s">
        <v>821</v>
      </c>
      <c r="C42" s="615" t="s">
        <v>742</v>
      </c>
      <c r="D42" s="616"/>
      <c r="E42" s="615"/>
      <c r="F42" s="617"/>
      <c r="G42" s="615"/>
      <c r="H42" s="618"/>
      <c r="I42" s="619"/>
      <c r="J42" s="618"/>
      <c r="K42" s="232"/>
      <c r="L42" s="252"/>
      <c r="M42" s="311"/>
      <c r="N42" s="252"/>
      <c r="O42" s="311"/>
      <c r="P42" s="252"/>
      <c r="Q42" s="305"/>
    </row>
    <row r="43" spans="1:22" s="449" customFormat="1" x14ac:dyDescent="0.2">
      <c r="B43" s="620" t="s">
        <v>579</v>
      </c>
      <c r="C43" s="313" t="s">
        <v>354</v>
      </c>
      <c r="D43" s="305"/>
      <c r="E43" s="313"/>
      <c r="F43" s="370"/>
      <c r="G43" s="313"/>
      <c r="H43" s="370"/>
      <c r="I43" s="370"/>
      <c r="J43" s="370"/>
      <c r="K43" s="232"/>
      <c r="L43" s="252"/>
      <c r="M43" s="311"/>
      <c r="N43" s="252"/>
      <c r="O43" s="311"/>
      <c r="P43" s="252"/>
      <c r="Q43" s="451"/>
      <c r="R43" s="450"/>
      <c r="S43" s="450"/>
      <c r="T43" s="450"/>
      <c r="U43" s="450"/>
      <c r="V43" s="450"/>
    </row>
    <row r="44" spans="1:22" x14ac:dyDescent="0.2">
      <c r="B44" s="614" t="s">
        <v>580</v>
      </c>
      <c r="C44" s="313" t="s">
        <v>355</v>
      </c>
      <c r="D44" s="305"/>
      <c r="E44" s="313"/>
      <c r="F44" s="370"/>
      <c r="G44" s="313"/>
      <c r="H44" s="370"/>
      <c r="I44" s="370"/>
      <c r="J44" s="370"/>
      <c r="K44" s="232"/>
      <c r="L44" s="252"/>
      <c r="M44" s="311"/>
      <c r="N44" s="252"/>
      <c r="O44" s="311"/>
      <c r="P44" s="252"/>
      <c r="Q44" s="305"/>
    </row>
    <row r="45" spans="1:22" x14ac:dyDescent="0.2">
      <c r="B45" s="620" t="s">
        <v>581</v>
      </c>
      <c r="C45" s="324" t="s">
        <v>122</v>
      </c>
      <c r="D45" s="305"/>
      <c r="E45" s="313"/>
      <c r="F45" s="370"/>
      <c r="G45" s="313"/>
      <c r="H45" s="370"/>
      <c r="I45" s="370"/>
      <c r="J45" s="370"/>
      <c r="K45" s="232"/>
      <c r="L45" s="252"/>
      <c r="M45" s="311"/>
      <c r="N45" s="252"/>
      <c r="O45" s="311"/>
      <c r="P45" s="252"/>
      <c r="Q45" s="305"/>
    </row>
    <row r="46" spans="1:22" x14ac:dyDescent="0.2">
      <c r="B46" s="614" t="s">
        <v>582</v>
      </c>
      <c r="C46" s="324" t="s">
        <v>584</v>
      </c>
      <c r="D46" s="305"/>
      <c r="E46" s="313"/>
      <c r="F46" s="370"/>
      <c r="G46" s="313"/>
      <c r="H46" s="370"/>
      <c r="I46" s="370"/>
      <c r="J46" s="370"/>
      <c r="K46" s="232"/>
      <c r="L46" s="252"/>
      <c r="M46" s="311"/>
      <c r="N46" s="252"/>
      <c r="O46" s="311"/>
      <c r="P46" s="252"/>
      <c r="Q46" s="305"/>
    </row>
    <row r="47" spans="1:22" x14ac:dyDescent="0.2">
      <c r="B47" s="620" t="s">
        <v>583</v>
      </c>
      <c r="C47" s="324" t="s">
        <v>585</v>
      </c>
      <c r="D47" s="305"/>
      <c r="E47" s="313"/>
      <c r="F47" s="370"/>
      <c r="G47" s="313"/>
      <c r="H47" s="370"/>
      <c r="I47" s="370"/>
      <c r="J47" s="370"/>
      <c r="K47" s="232"/>
      <c r="L47" s="252"/>
      <c r="M47" s="311"/>
      <c r="N47" s="252"/>
      <c r="O47" s="311"/>
      <c r="P47" s="252"/>
      <c r="Q47" s="305"/>
    </row>
    <row r="48" spans="1:22" ht="12" thickBot="1" x14ac:dyDescent="0.25">
      <c r="B48" s="614" t="s">
        <v>357</v>
      </c>
      <c r="C48" s="313" t="s">
        <v>356</v>
      </c>
      <c r="D48" s="305"/>
      <c r="E48" s="313"/>
      <c r="F48" s="370"/>
      <c r="G48" s="313"/>
      <c r="H48" s="370"/>
      <c r="I48" s="370"/>
      <c r="J48" s="370"/>
      <c r="K48" s="232"/>
      <c r="L48" s="252"/>
      <c r="M48" s="311"/>
      <c r="N48" s="252"/>
      <c r="O48" s="311"/>
      <c r="P48" s="252"/>
      <c r="Q48" s="305"/>
    </row>
    <row r="49" spans="2:19" ht="12" thickBot="1" x14ac:dyDescent="0.25">
      <c r="B49" s="621" t="s">
        <v>822</v>
      </c>
      <c r="C49" s="260" t="s">
        <v>825</v>
      </c>
      <c r="D49" s="313"/>
      <c r="E49" s="313"/>
      <c r="F49" s="313"/>
      <c r="G49" s="313"/>
      <c r="H49" s="370"/>
      <c r="I49" s="370"/>
      <c r="J49" s="370"/>
      <c r="K49" s="232"/>
      <c r="L49" s="297">
        <f>SUM(L35:L48)</f>
        <v>0</v>
      </c>
      <c r="M49" s="311"/>
      <c r="N49" s="297">
        <f>SUM(N35:N48)</f>
        <v>0</v>
      </c>
      <c r="O49" s="311"/>
      <c r="P49" s="297">
        <f>SUM(P35:P48)</f>
        <v>0</v>
      </c>
      <c r="Q49" s="305"/>
    </row>
    <row r="50" spans="2:19" x14ac:dyDescent="0.2">
      <c r="B50" s="370"/>
      <c r="C50" s="305"/>
      <c r="D50" s="305"/>
      <c r="E50" s="313"/>
      <c r="F50" s="313"/>
      <c r="G50" s="313"/>
      <c r="H50" s="370"/>
      <c r="I50" s="370"/>
      <c r="J50" s="370"/>
      <c r="K50" s="232"/>
      <c r="L50" s="233"/>
      <c r="N50" s="233"/>
      <c r="P50" s="233"/>
      <c r="Q50" s="305"/>
    </row>
    <row r="51" spans="2:19" ht="12" thickBot="1" x14ac:dyDescent="0.25">
      <c r="B51" s="370"/>
      <c r="C51" s="305"/>
      <c r="D51" s="305"/>
      <c r="E51" s="313"/>
      <c r="F51" s="313"/>
      <c r="G51" s="313"/>
      <c r="H51" s="370"/>
      <c r="I51" s="370"/>
      <c r="J51" s="370"/>
      <c r="K51" s="232"/>
      <c r="L51" s="233"/>
      <c r="N51" s="233"/>
      <c r="P51" s="233"/>
      <c r="Q51" s="305"/>
    </row>
    <row r="52" spans="2:19" ht="24" thickTop="1" thickBot="1" x14ac:dyDescent="0.25">
      <c r="B52" s="307" t="s">
        <v>569</v>
      </c>
      <c r="D52" s="233"/>
      <c r="E52" s="304"/>
      <c r="F52" s="232"/>
      <c r="G52" s="304"/>
      <c r="I52" s="232"/>
      <c r="K52" s="232"/>
      <c r="L52" s="237" t="s">
        <v>114</v>
      </c>
      <c r="M52" s="308"/>
      <c r="N52" s="365" t="s">
        <v>1495</v>
      </c>
      <c r="O52" s="308"/>
      <c r="P52" s="239" t="s">
        <v>115</v>
      </c>
      <c r="Q52" s="305"/>
    </row>
    <row r="53" spans="2:19" ht="39.75" customHeight="1" thickTop="1" x14ac:dyDescent="0.2">
      <c r="B53" s="304"/>
      <c r="D53" s="233"/>
      <c r="E53" s="304"/>
      <c r="F53" s="232"/>
      <c r="G53" s="304"/>
      <c r="I53" s="232"/>
      <c r="K53" s="232"/>
      <c r="L53" s="248"/>
      <c r="M53" s="310"/>
      <c r="N53" s="248"/>
      <c r="O53" s="310"/>
      <c r="P53" s="248"/>
      <c r="Q53" s="309"/>
    </row>
    <row r="54" spans="2:19" x14ac:dyDescent="0.2">
      <c r="B54" s="298" t="s">
        <v>100</v>
      </c>
      <c r="C54" s="304" t="s">
        <v>98</v>
      </c>
      <c r="D54" s="233"/>
      <c r="E54" s="304"/>
      <c r="F54" s="232"/>
      <c r="G54" s="304"/>
      <c r="I54" s="232"/>
      <c r="K54" s="232"/>
      <c r="L54" s="252"/>
      <c r="M54" s="311"/>
      <c r="N54" s="252"/>
      <c r="O54" s="311"/>
      <c r="P54" s="252"/>
      <c r="Q54" s="306"/>
    </row>
    <row r="55" spans="2:19" x14ac:dyDescent="0.2">
      <c r="B55" s="298" t="s">
        <v>101</v>
      </c>
      <c r="C55" s="304" t="s">
        <v>278</v>
      </c>
      <c r="D55" s="233"/>
      <c r="E55" s="304"/>
      <c r="F55" s="232"/>
      <c r="G55" s="304"/>
      <c r="I55" s="232"/>
      <c r="K55" s="232"/>
      <c r="L55" s="252"/>
      <c r="M55" s="311"/>
      <c r="N55" s="252"/>
      <c r="O55" s="311"/>
      <c r="P55" s="252"/>
      <c r="Q55" s="305"/>
    </row>
    <row r="56" spans="2:19" x14ac:dyDescent="0.2">
      <c r="B56" s="298" t="s">
        <v>102</v>
      </c>
      <c r="C56" s="304" t="s">
        <v>99</v>
      </c>
      <c r="D56" s="233"/>
      <c r="E56" s="304"/>
      <c r="F56" s="232"/>
      <c r="G56" s="304"/>
      <c r="I56" s="232"/>
      <c r="K56" s="232"/>
      <c r="L56" s="252"/>
      <c r="M56" s="311"/>
      <c r="N56" s="252"/>
      <c r="O56" s="311"/>
      <c r="P56" s="252"/>
      <c r="Q56" s="305"/>
    </row>
    <row r="57" spans="2:19" x14ac:dyDescent="0.2">
      <c r="B57" s="298" t="s">
        <v>103</v>
      </c>
      <c r="C57" s="304" t="s">
        <v>277</v>
      </c>
      <c r="D57" s="233"/>
      <c r="E57" s="304"/>
      <c r="F57" s="232"/>
      <c r="G57" s="304"/>
      <c r="I57" s="232"/>
      <c r="K57" s="232"/>
      <c r="L57" s="252"/>
      <c r="M57" s="311"/>
      <c r="N57" s="252"/>
      <c r="O57" s="311"/>
      <c r="P57" s="252"/>
      <c r="Q57" s="305"/>
    </row>
    <row r="58" spans="2:19" ht="12" thickBot="1" x14ac:dyDescent="0.25">
      <c r="B58" s="298" t="s">
        <v>104</v>
      </c>
      <c r="C58" s="304" t="s">
        <v>631</v>
      </c>
      <c r="D58" s="233"/>
      <c r="E58" s="304"/>
      <c r="F58" s="232"/>
      <c r="G58" s="304"/>
      <c r="I58" s="232"/>
      <c r="K58" s="232"/>
      <c r="L58" s="252"/>
      <c r="M58" s="311"/>
      <c r="N58" s="252"/>
      <c r="O58" s="311"/>
      <c r="P58" s="252"/>
      <c r="Q58" s="305"/>
    </row>
    <row r="59" spans="2:19" ht="12" thickBot="1" x14ac:dyDescent="0.25">
      <c r="B59" s="312" t="s">
        <v>105</v>
      </c>
      <c r="C59" s="260" t="s">
        <v>787</v>
      </c>
      <c r="D59" s="313"/>
      <c r="E59" s="313"/>
      <c r="F59" s="313"/>
      <c r="G59" s="313"/>
      <c r="I59" s="232"/>
      <c r="K59" s="232"/>
      <c r="L59" s="263">
        <f>SUM(L54:L58)</f>
        <v>0</v>
      </c>
      <c r="M59" s="311"/>
      <c r="N59" s="263">
        <f>SUM(N54:N58)</f>
        <v>0</v>
      </c>
      <c r="O59" s="311"/>
      <c r="P59" s="263">
        <f>SUM(P54:P58)</f>
        <v>0</v>
      </c>
      <c r="Q59" s="305"/>
    </row>
    <row r="60" spans="2:19" x14ac:dyDescent="0.2">
      <c r="B60" s="443"/>
      <c r="C60" s="444"/>
      <c r="D60" s="445"/>
      <c r="E60" s="445"/>
      <c r="F60" s="445"/>
      <c r="G60" s="445"/>
      <c r="H60" s="442"/>
      <c r="I60" s="442"/>
      <c r="J60" s="442"/>
      <c r="K60" s="442"/>
      <c r="L60" s="446"/>
      <c r="M60" s="447"/>
      <c r="N60" s="446"/>
      <c r="O60" s="447"/>
      <c r="P60" s="446"/>
      <c r="Q60" s="305"/>
    </row>
    <row r="61" spans="2:19" s="442" customFormat="1" x14ac:dyDescent="0.2">
      <c r="B61" s="232"/>
      <c r="C61" s="233"/>
      <c r="D61" s="233"/>
      <c r="E61" s="304"/>
      <c r="F61" s="304"/>
      <c r="G61" s="304"/>
      <c r="H61" s="233"/>
      <c r="I61" s="233"/>
      <c r="J61" s="233"/>
      <c r="K61" s="233"/>
      <c r="L61" s="233"/>
      <c r="M61" s="233"/>
      <c r="N61" s="305"/>
      <c r="O61" s="305"/>
      <c r="P61" s="305"/>
      <c r="Q61" s="447"/>
      <c r="R61" s="447"/>
      <c r="S61" s="447"/>
    </row>
    <row r="62" spans="2:19" x14ac:dyDescent="0.2">
      <c r="D62" s="233"/>
      <c r="E62" s="304"/>
      <c r="F62" s="304"/>
      <c r="G62" s="304"/>
      <c r="H62" s="233"/>
      <c r="J62" s="233"/>
      <c r="L62" s="233"/>
      <c r="N62" s="305"/>
      <c r="O62" s="305"/>
      <c r="P62" s="305"/>
      <c r="Q62" s="305"/>
    </row>
    <row r="63" spans="2:19" ht="12" thickBot="1" x14ac:dyDescent="0.25">
      <c r="B63" s="275" t="s">
        <v>243</v>
      </c>
      <c r="D63" s="233"/>
      <c r="E63" s="304"/>
      <c r="F63" s="304"/>
      <c r="G63" s="304"/>
      <c r="H63" s="233"/>
      <c r="J63" s="233"/>
      <c r="L63" s="233"/>
      <c r="N63" s="233"/>
      <c r="P63" s="233"/>
      <c r="Q63" s="305"/>
    </row>
    <row r="64" spans="2:19" s="233" customFormat="1" ht="12" thickBot="1" x14ac:dyDescent="0.25">
      <c r="B64" s="314"/>
      <c r="D64" s="233" t="s">
        <v>315</v>
      </c>
      <c r="E64" s="304"/>
      <c r="F64" s="304"/>
      <c r="G64" s="304"/>
    </row>
    <row r="65" spans="2:17" s="233" customFormat="1" ht="12" thickBot="1" x14ac:dyDescent="0.25">
      <c r="B65" s="315"/>
      <c r="D65" s="305" t="s">
        <v>316</v>
      </c>
      <c r="E65" s="313"/>
      <c r="F65" s="313"/>
      <c r="G65" s="313"/>
      <c r="H65" s="305"/>
      <c r="I65" s="305"/>
      <c r="J65" s="305"/>
      <c r="K65" s="305"/>
      <c r="L65" s="305"/>
      <c r="M65" s="305"/>
      <c r="N65" s="305"/>
      <c r="O65" s="305"/>
      <c r="P65" s="305"/>
    </row>
    <row r="66" spans="2:17" s="233" customFormat="1" x14ac:dyDescent="0.2">
      <c r="B66" s="265" t="s">
        <v>338</v>
      </c>
      <c r="C66" s="305"/>
      <c r="D66" s="313" t="s">
        <v>123</v>
      </c>
      <c r="E66" s="651"/>
      <c r="F66" s="651"/>
      <c r="G66" s="651"/>
      <c r="H66" s="370"/>
      <c r="I66" s="305"/>
      <c r="J66" s="370"/>
      <c r="K66" s="305"/>
      <c r="L66" s="370"/>
      <c r="M66" s="305"/>
      <c r="N66" s="370"/>
      <c r="O66" s="305"/>
      <c r="P66" s="370"/>
    </row>
    <row r="67" spans="2:17" x14ac:dyDescent="0.2">
      <c r="B67" s="265">
        <v>1</v>
      </c>
      <c r="C67" s="305"/>
      <c r="D67" s="778" t="s">
        <v>1183</v>
      </c>
      <c r="E67" s="651"/>
      <c r="F67" s="651"/>
      <c r="G67" s="651"/>
      <c r="H67" s="370"/>
      <c r="I67" s="305"/>
      <c r="J67" s="370"/>
      <c r="K67" s="305"/>
      <c r="L67" s="370"/>
      <c r="M67" s="305"/>
      <c r="N67" s="370"/>
      <c r="O67" s="305"/>
      <c r="P67" s="370"/>
    </row>
    <row r="68" spans="2:17" x14ac:dyDescent="0.2">
      <c r="B68" s="780">
        <v>2</v>
      </c>
      <c r="C68" s="779"/>
      <c r="D68" s="1204" t="s">
        <v>627</v>
      </c>
      <c r="E68" s="1204"/>
      <c r="F68" s="1204"/>
      <c r="G68" s="1204"/>
      <c r="H68" s="1204"/>
      <c r="I68" s="1204"/>
      <c r="J68" s="1204"/>
      <c r="K68" s="1204"/>
      <c r="L68" s="1204"/>
      <c r="M68" s="1204"/>
      <c r="N68" s="1204"/>
      <c r="O68" s="1204"/>
      <c r="P68" s="1204"/>
    </row>
    <row r="69" spans="2:17" s="298" customFormat="1" ht="23.25" customHeight="1" x14ac:dyDescent="0.2">
      <c r="B69" s="370"/>
      <c r="C69" s="305"/>
      <c r="D69" s="370"/>
      <c r="E69" s="651"/>
      <c r="F69" s="651"/>
      <c r="G69" s="651"/>
      <c r="H69" s="370"/>
      <c r="I69" s="305"/>
      <c r="J69" s="370"/>
      <c r="K69" s="305"/>
      <c r="L69" s="370"/>
      <c r="M69" s="305"/>
      <c r="N69" s="370"/>
      <c r="O69" s="305"/>
      <c r="P69" s="370"/>
      <c r="Q69" s="299"/>
    </row>
    <row r="70" spans="2:17" hidden="1" x14ac:dyDescent="0.2">
      <c r="D70" s="370"/>
      <c r="E70" s="651"/>
      <c r="F70" s="651"/>
      <c r="G70" s="651"/>
      <c r="H70" s="370"/>
      <c r="I70" s="305"/>
      <c r="J70" s="370"/>
      <c r="K70" s="305"/>
      <c r="L70" s="370"/>
      <c r="M70" s="305"/>
      <c r="N70" s="370"/>
      <c r="O70" s="305"/>
      <c r="P70" s="370"/>
    </row>
    <row r="71" spans="2:17" hidden="1" x14ac:dyDescent="0.2">
      <c r="D71" s="370"/>
      <c r="E71" s="651"/>
      <c r="F71" s="651"/>
      <c r="G71" s="651"/>
      <c r="H71" s="370"/>
      <c r="I71" s="305"/>
      <c r="J71" s="370"/>
      <c r="K71" s="305"/>
      <c r="L71" s="370"/>
      <c r="M71" s="305"/>
      <c r="N71" s="370"/>
      <c r="O71" s="305"/>
      <c r="P71" s="370"/>
    </row>
    <row r="72" spans="2:17" hidden="1" x14ac:dyDescent="0.2">
      <c r="D72" s="370"/>
      <c r="E72" s="651"/>
      <c r="F72" s="651"/>
      <c r="G72" s="651"/>
      <c r="H72" s="370"/>
      <c r="I72" s="305"/>
      <c r="J72" s="370"/>
      <c r="K72" s="305"/>
      <c r="L72" s="370"/>
      <c r="M72" s="305"/>
      <c r="N72" s="370"/>
      <c r="O72" s="305"/>
      <c r="P72" s="370"/>
    </row>
    <row r="73" spans="2:17" hidden="1" x14ac:dyDescent="0.2">
      <c r="D73" s="370"/>
      <c r="E73" s="651"/>
      <c r="F73" s="651"/>
      <c r="G73" s="651"/>
      <c r="H73" s="370"/>
      <c r="I73" s="305"/>
      <c r="J73" s="370"/>
      <c r="K73" s="305"/>
      <c r="L73" s="370"/>
      <c r="M73" s="305"/>
      <c r="N73" s="370"/>
      <c r="O73" s="305"/>
      <c r="P73" s="370"/>
    </row>
    <row r="74" spans="2:17" hidden="1" x14ac:dyDescent="0.2">
      <c r="D74" s="370"/>
      <c r="E74" s="651"/>
      <c r="F74" s="651"/>
      <c r="G74" s="651"/>
      <c r="H74" s="370"/>
      <c r="I74" s="305"/>
      <c r="J74" s="370"/>
      <c r="K74" s="305"/>
      <c r="L74" s="370"/>
      <c r="M74" s="305"/>
      <c r="N74" s="370"/>
      <c r="O74" s="305"/>
      <c r="P74" s="370"/>
    </row>
    <row r="75" spans="2:17" hidden="1" x14ac:dyDescent="0.2">
      <c r="D75" s="370"/>
      <c r="E75" s="651"/>
      <c r="F75" s="651"/>
      <c r="G75" s="651"/>
      <c r="H75" s="370"/>
      <c r="I75" s="305"/>
      <c r="J75" s="370"/>
      <c r="K75" s="305"/>
      <c r="L75" s="370"/>
      <c r="M75" s="305"/>
      <c r="N75" s="370"/>
      <c r="O75" s="305"/>
      <c r="P75" s="370"/>
    </row>
    <row r="76" spans="2:17" hidden="1" x14ac:dyDescent="0.2">
      <c r="D76" s="370"/>
      <c r="E76" s="651"/>
      <c r="F76" s="651"/>
      <c r="G76" s="651"/>
      <c r="H76" s="370"/>
      <c r="I76" s="305"/>
      <c r="J76" s="370"/>
      <c r="K76" s="305"/>
      <c r="L76" s="370"/>
      <c r="M76" s="305"/>
      <c r="N76" s="370"/>
      <c r="O76" s="305"/>
      <c r="P76" s="370"/>
    </row>
    <row r="77" spans="2:17" hidden="1" x14ac:dyDescent="0.2">
      <c r="D77" s="370"/>
      <c r="E77" s="651"/>
      <c r="F77" s="651"/>
      <c r="G77" s="651"/>
      <c r="H77" s="370"/>
      <c r="I77" s="305"/>
      <c r="J77" s="370"/>
      <c r="K77" s="305"/>
      <c r="L77" s="370"/>
      <c r="M77" s="305"/>
      <c r="N77" s="370"/>
      <c r="O77" s="305"/>
      <c r="P77" s="370"/>
    </row>
    <row r="78" spans="2:17" hidden="1" x14ac:dyDescent="0.2">
      <c r="D78" s="370"/>
      <c r="E78" s="651"/>
      <c r="F78" s="651"/>
      <c r="G78" s="651"/>
      <c r="H78" s="370"/>
      <c r="I78" s="305"/>
      <c r="J78" s="370"/>
      <c r="K78" s="305"/>
      <c r="L78" s="370"/>
      <c r="M78" s="305"/>
      <c r="N78" s="370"/>
      <c r="O78" s="305"/>
      <c r="P78" s="370"/>
    </row>
    <row r="79" spans="2:17" hidden="1" x14ac:dyDescent="0.2">
      <c r="D79" s="370"/>
      <c r="E79" s="651"/>
      <c r="F79" s="651"/>
      <c r="G79" s="651"/>
      <c r="H79" s="370"/>
      <c r="I79" s="305"/>
      <c r="J79" s="370"/>
      <c r="K79" s="305"/>
      <c r="L79" s="370"/>
      <c r="M79" s="305"/>
      <c r="N79" s="370"/>
      <c r="O79" s="305"/>
      <c r="P79" s="370"/>
    </row>
    <row r="80" spans="2:17" hidden="1" x14ac:dyDescent="0.2">
      <c r="D80" s="370"/>
      <c r="E80" s="651"/>
      <c r="F80" s="651"/>
      <c r="G80" s="651"/>
      <c r="H80" s="370"/>
      <c r="I80" s="305"/>
      <c r="J80" s="370"/>
      <c r="K80" s="305"/>
      <c r="L80" s="370"/>
      <c r="M80" s="305"/>
      <c r="N80" s="370"/>
      <c r="O80" s="305"/>
      <c r="P80" s="370"/>
    </row>
    <row r="81" spans="4:16" hidden="1" x14ac:dyDescent="0.2">
      <c r="D81" s="370"/>
      <c r="E81" s="651"/>
      <c r="F81" s="651"/>
      <c r="G81" s="651"/>
      <c r="H81" s="370"/>
      <c r="I81" s="305"/>
      <c r="J81" s="370"/>
      <c r="K81" s="305"/>
      <c r="L81" s="370"/>
      <c r="M81" s="305"/>
      <c r="N81" s="370"/>
      <c r="O81" s="305"/>
      <c r="P81" s="370"/>
    </row>
    <row r="82" spans="4:16" hidden="1" x14ac:dyDescent="0.2">
      <c r="D82" s="370"/>
      <c r="E82" s="651"/>
      <c r="F82" s="651"/>
      <c r="G82" s="651"/>
      <c r="H82" s="370"/>
      <c r="I82" s="305"/>
      <c r="J82" s="370"/>
      <c r="K82" s="305"/>
      <c r="L82" s="370"/>
      <c r="M82" s="305"/>
      <c r="N82" s="370"/>
      <c r="O82" s="305"/>
      <c r="P82" s="370"/>
    </row>
    <row r="83" spans="4:16" hidden="1" x14ac:dyDescent="0.2">
      <c r="D83" s="370"/>
      <c r="E83" s="651"/>
      <c r="F83" s="651"/>
      <c r="G83" s="651"/>
      <c r="H83" s="370"/>
      <c r="I83" s="305"/>
      <c r="J83" s="370"/>
      <c r="K83" s="305"/>
      <c r="L83" s="370"/>
      <c r="M83" s="305"/>
      <c r="N83" s="370"/>
      <c r="O83" s="305"/>
      <c r="P83" s="370"/>
    </row>
    <row r="84" spans="4:16" hidden="1" x14ac:dyDescent="0.2">
      <c r="D84" s="370"/>
      <c r="E84" s="651"/>
      <c r="F84" s="651"/>
      <c r="G84" s="651"/>
      <c r="H84" s="370"/>
      <c r="I84" s="305"/>
      <c r="J84" s="370"/>
      <c r="K84" s="305"/>
      <c r="L84" s="370"/>
      <c r="M84" s="305"/>
      <c r="N84" s="370"/>
      <c r="O84" s="305"/>
      <c r="P84" s="370"/>
    </row>
    <row r="85" spans="4:16" hidden="1" x14ac:dyDescent="0.2">
      <c r="D85" s="370"/>
      <c r="E85" s="651"/>
      <c r="F85" s="651"/>
      <c r="G85" s="651"/>
      <c r="H85" s="370"/>
      <c r="I85" s="305"/>
      <c r="J85" s="370"/>
      <c r="K85" s="305"/>
      <c r="L85" s="370"/>
      <c r="M85" s="305"/>
      <c r="N85" s="370"/>
      <c r="O85" s="305"/>
      <c r="P85" s="370"/>
    </row>
    <row r="86" spans="4:16" hidden="1" x14ac:dyDescent="0.2">
      <c r="D86" s="370"/>
      <c r="E86" s="651"/>
      <c r="F86" s="651"/>
      <c r="G86" s="651"/>
      <c r="H86" s="370"/>
      <c r="I86" s="305"/>
      <c r="J86" s="370"/>
      <c r="K86" s="305"/>
      <c r="L86" s="370"/>
      <c r="M86" s="305"/>
      <c r="N86" s="370"/>
      <c r="O86" s="305"/>
      <c r="P86" s="370"/>
    </row>
    <row r="87" spans="4:16" hidden="1" x14ac:dyDescent="0.2">
      <c r="D87" s="370"/>
      <c r="E87" s="651"/>
      <c r="F87" s="651"/>
      <c r="G87" s="651"/>
      <c r="H87" s="370"/>
      <c r="I87" s="305"/>
      <c r="J87" s="370"/>
      <c r="K87" s="305"/>
      <c r="L87" s="370"/>
      <c r="M87" s="305"/>
      <c r="N87" s="370"/>
      <c r="O87" s="305"/>
      <c r="P87" s="370"/>
    </row>
    <row r="88" spans="4:16" hidden="1" x14ac:dyDescent="0.2">
      <c r="D88" s="370"/>
      <c r="E88" s="651"/>
      <c r="F88" s="651"/>
      <c r="G88" s="651"/>
      <c r="H88" s="370"/>
      <c r="I88" s="305"/>
      <c r="J88" s="370"/>
      <c r="K88" s="305"/>
      <c r="L88" s="370"/>
      <c r="M88" s="305"/>
      <c r="N88" s="370"/>
      <c r="O88" s="305"/>
      <c r="P88" s="370"/>
    </row>
    <row r="89" spans="4:16" hidden="1" x14ac:dyDescent="0.2">
      <c r="D89" s="370"/>
      <c r="E89" s="651"/>
      <c r="F89" s="651"/>
      <c r="G89" s="651"/>
      <c r="H89" s="370"/>
      <c r="I89" s="305"/>
      <c r="J89" s="370"/>
      <c r="K89" s="305"/>
      <c r="L89" s="370"/>
      <c r="M89" s="305"/>
      <c r="N89" s="370"/>
      <c r="O89" s="305"/>
      <c r="P89" s="370"/>
    </row>
    <row r="90" spans="4:16" hidden="1" x14ac:dyDescent="0.2">
      <c r="D90" s="370"/>
      <c r="E90" s="651"/>
      <c r="F90" s="651"/>
      <c r="G90" s="651"/>
      <c r="H90" s="370"/>
      <c r="I90" s="305"/>
      <c r="J90" s="370"/>
      <c r="K90" s="305"/>
      <c r="L90" s="370"/>
      <c r="M90" s="305"/>
      <c r="N90" s="370"/>
      <c r="O90" s="305"/>
      <c r="P90" s="370"/>
    </row>
    <row r="91" spans="4:16" hidden="1" x14ac:dyDescent="0.2">
      <c r="D91" s="370"/>
      <c r="E91" s="651"/>
      <c r="F91" s="651"/>
      <c r="G91" s="651"/>
      <c r="H91" s="370"/>
      <c r="I91" s="305"/>
      <c r="J91" s="370"/>
      <c r="K91" s="305"/>
      <c r="L91" s="370"/>
      <c r="M91" s="305"/>
      <c r="N91" s="370"/>
      <c r="O91" s="305"/>
      <c r="P91" s="370"/>
    </row>
    <row r="92" spans="4:16" hidden="1" x14ac:dyDescent="0.2">
      <c r="D92" s="370"/>
      <c r="E92" s="651"/>
      <c r="F92" s="651"/>
      <c r="G92" s="651"/>
      <c r="H92" s="370"/>
      <c r="I92" s="305"/>
      <c r="J92" s="370"/>
      <c r="K92" s="305"/>
      <c r="L92" s="370"/>
      <c r="M92" s="305"/>
      <c r="N92" s="370"/>
      <c r="O92" s="305"/>
      <c r="P92" s="370"/>
    </row>
    <row r="93" spans="4:16" hidden="1" x14ac:dyDescent="0.2">
      <c r="D93" s="370"/>
      <c r="E93" s="651"/>
      <c r="F93" s="651"/>
      <c r="G93" s="651"/>
      <c r="H93" s="370"/>
      <c r="I93" s="305"/>
      <c r="J93" s="370"/>
      <c r="K93" s="305"/>
      <c r="L93" s="370"/>
      <c r="M93" s="305"/>
      <c r="N93" s="370"/>
      <c r="O93" s="305"/>
      <c r="P93" s="370"/>
    </row>
    <row r="94" spans="4:16" hidden="1" x14ac:dyDescent="0.2">
      <c r="D94" s="370"/>
      <c r="E94" s="651"/>
      <c r="F94" s="651"/>
      <c r="G94" s="651"/>
      <c r="H94" s="370"/>
      <c r="I94" s="305"/>
      <c r="J94" s="370"/>
      <c r="K94" s="305"/>
      <c r="L94" s="370"/>
      <c r="M94" s="305"/>
      <c r="N94" s="370"/>
      <c r="O94" s="305"/>
      <c r="P94" s="370"/>
    </row>
    <row r="95" spans="4:16" hidden="1" x14ac:dyDescent="0.2">
      <c r="D95" s="370"/>
      <c r="E95" s="651"/>
      <c r="F95" s="651"/>
      <c r="G95" s="651"/>
      <c r="H95" s="370"/>
      <c r="I95" s="305"/>
      <c r="J95" s="370"/>
      <c r="K95" s="305"/>
      <c r="L95" s="370"/>
      <c r="M95" s="305"/>
      <c r="N95" s="370"/>
      <c r="O95" s="305"/>
      <c r="P95" s="370"/>
    </row>
    <row r="96" spans="4:16" hidden="1" x14ac:dyDescent="0.2">
      <c r="D96" s="370"/>
      <c r="E96" s="651"/>
      <c r="F96" s="651"/>
      <c r="G96" s="651"/>
      <c r="H96" s="370"/>
      <c r="I96" s="305"/>
      <c r="J96" s="370"/>
      <c r="K96" s="305"/>
      <c r="L96" s="370"/>
      <c r="M96" s="305"/>
      <c r="N96" s="370"/>
      <c r="O96" s="305"/>
      <c r="P96" s="370"/>
    </row>
    <row r="97" spans="4:16" hidden="1" x14ac:dyDescent="0.2">
      <c r="D97" s="370"/>
      <c r="E97" s="651"/>
      <c r="F97" s="651"/>
      <c r="G97" s="651"/>
      <c r="H97" s="370"/>
      <c r="I97" s="305"/>
      <c r="J97" s="370"/>
      <c r="K97" s="305"/>
      <c r="L97" s="370"/>
      <c r="M97" s="305"/>
      <c r="N97" s="370"/>
      <c r="O97" s="305"/>
      <c r="P97" s="370"/>
    </row>
    <row r="98" spans="4:16" hidden="1" x14ac:dyDescent="0.2">
      <c r="D98" s="370"/>
      <c r="E98" s="651"/>
      <c r="F98" s="651"/>
      <c r="G98" s="651"/>
      <c r="H98" s="370"/>
      <c r="I98" s="305"/>
      <c r="J98" s="370"/>
      <c r="K98" s="305"/>
      <c r="L98" s="370"/>
      <c r="M98" s="305"/>
      <c r="N98" s="370"/>
      <c r="O98" s="305"/>
      <c r="P98" s="370"/>
    </row>
    <row r="99" spans="4:16" hidden="1" x14ac:dyDescent="0.2">
      <c r="D99" s="370"/>
      <c r="E99" s="651"/>
      <c r="F99" s="651"/>
      <c r="G99" s="651"/>
      <c r="H99" s="370"/>
      <c r="I99" s="305"/>
      <c r="J99" s="370"/>
      <c r="K99" s="305"/>
      <c r="L99" s="370"/>
      <c r="M99" s="305"/>
      <c r="N99" s="370"/>
      <c r="O99" s="305"/>
      <c r="P99" s="370"/>
    </row>
    <row r="100" spans="4:16" hidden="1" x14ac:dyDescent="0.2">
      <c r="D100" s="370"/>
      <c r="E100" s="651"/>
      <c r="F100" s="651"/>
      <c r="G100" s="651"/>
      <c r="H100" s="370"/>
      <c r="I100" s="305"/>
      <c r="J100" s="370"/>
      <c r="K100" s="305"/>
      <c r="L100" s="370"/>
      <c r="M100" s="305"/>
      <c r="N100" s="370"/>
      <c r="O100" s="305"/>
      <c r="P100" s="370"/>
    </row>
    <row r="101" spans="4:16" hidden="1" x14ac:dyDescent="0.2">
      <c r="D101" s="370"/>
      <c r="E101" s="651"/>
      <c r="F101" s="651"/>
      <c r="G101" s="651"/>
      <c r="H101" s="370"/>
      <c r="I101" s="305"/>
      <c r="J101" s="370"/>
      <c r="K101" s="305"/>
      <c r="L101" s="370"/>
      <c r="M101" s="305"/>
      <c r="N101" s="370"/>
      <c r="O101" s="305"/>
      <c r="P101" s="370"/>
    </row>
    <row r="102" spans="4:16" hidden="1" x14ac:dyDescent="0.2">
      <c r="D102" s="370"/>
      <c r="E102" s="651"/>
      <c r="F102" s="651"/>
      <c r="G102" s="651"/>
      <c r="H102" s="370"/>
      <c r="I102" s="305"/>
      <c r="J102" s="370"/>
      <c r="K102" s="305"/>
      <c r="L102" s="370"/>
      <c r="M102" s="305"/>
      <c r="N102" s="370"/>
      <c r="O102" s="305"/>
      <c r="P102" s="370"/>
    </row>
    <row r="103" spans="4:16" hidden="1" x14ac:dyDescent="0.2">
      <c r="D103" s="370"/>
      <c r="E103" s="651"/>
      <c r="F103" s="651"/>
      <c r="G103" s="651"/>
      <c r="H103" s="370"/>
      <c r="I103" s="305"/>
      <c r="J103" s="370"/>
      <c r="K103" s="305"/>
      <c r="L103" s="370"/>
      <c r="M103" s="305"/>
      <c r="N103" s="370"/>
      <c r="O103" s="305"/>
      <c r="P103" s="370"/>
    </row>
    <row r="104" spans="4:16" hidden="1" x14ac:dyDescent="0.2">
      <c r="D104" s="370"/>
      <c r="E104" s="651"/>
      <c r="F104" s="651"/>
      <c r="G104" s="651"/>
      <c r="H104" s="370"/>
      <c r="I104" s="305"/>
      <c r="J104" s="370"/>
      <c r="K104" s="305"/>
      <c r="L104" s="370"/>
      <c r="M104" s="305"/>
      <c r="N104" s="370"/>
      <c r="O104" s="305"/>
      <c r="P104" s="370"/>
    </row>
    <row r="105" spans="4:16" hidden="1" x14ac:dyDescent="0.2">
      <c r="D105" s="370"/>
      <c r="E105" s="651"/>
      <c r="F105" s="651"/>
      <c r="G105" s="651"/>
      <c r="H105" s="370"/>
      <c r="I105" s="305"/>
      <c r="J105" s="370"/>
      <c r="K105" s="305"/>
      <c r="L105" s="370"/>
      <c r="M105" s="305"/>
      <c r="N105" s="370"/>
      <c r="O105" s="305"/>
      <c r="P105" s="370"/>
    </row>
    <row r="106" spans="4:16" hidden="1" x14ac:dyDescent="0.2">
      <c r="D106" s="370"/>
      <c r="E106" s="651"/>
      <c r="F106" s="651"/>
      <c r="G106" s="651"/>
      <c r="H106" s="370"/>
      <c r="I106" s="305"/>
      <c r="J106" s="370"/>
      <c r="K106" s="305"/>
      <c r="L106" s="370"/>
      <c r="M106" s="305"/>
      <c r="N106" s="370"/>
      <c r="O106" s="305"/>
      <c r="P106" s="370"/>
    </row>
    <row r="107" spans="4:16" hidden="1" x14ac:dyDescent="0.2">
      <c r="D107" s="370"/>
      <c r="E107" s="651"/>
      <c r="F107" s="651"/>
      <c r="G107" s="651"/>
      <c r="H107" s="370"/>
      <c r="I107" s="305"/>
      <c r="J107" s="370"/>
      <c r="K107" s="305"/>
      <c r="L107" s="370"/>
      <c r="M107" s="305"/>
      <c r="N107" s="370"/>
      <c r="O107" s="305"/>
      <c r="P107" s="370"/>
    </row>
    <row r="108" spans="4:16" hidden="1" x14ac:dyDescent="0.2">
      <c r="D108" s="370"/>
      <c r="E108" s="651"/>
      <c r="F108" s="651"/>
      <c r="G108" s="651"/>
      <c r="H108" s="370"/>
      <c r="I108" s="305"/>
      <c r="J108" s="370"/>
      <c r="K108" s="305"/>
      <c r="L108" s="370"/>
      <c r="M108" s="305"/>
      <c r="N108" s="370"/>
      <c r="O108" s="305"/>
      <c r="P108" s="370"/>
    </row>
    <row r="109" spans="4:16" hidden="1" x14ac:dyDescent="0.2">
      <c r="D109" s="370"/>
      <c r="E109" s="651"/>
      <c r="F109" s="651"/>
      <c r="G109" s="651"/>
      <c r="H109" s="370"/>
      <c r="I109" s="305"/>
      <c r="J109" s="370"/>
      <c r="K109" s="305"/>
      <c r="L109" s="370"/>
      <c r="M109" s="305"/>
      <c r="N109" s="370"/>
      <c r="O109" s="305"/>
      <c r="P109" s="370"/>
    </row>
    <row r="110" spans="4:16" hidden="1" x14ac:dyDescent="0.2">
      <c r="D110" s="370"/>
      <c r="E110" s="651"/>
      <c r="F110" s="651"/>
      <c r="G110" s="651"/>
      <c r="H110" s="370"/>
      <c r="I110" s="305"/>
      <c r="J110" s="370"/>
      <c r="K110" s="305"/>
      <c r="L110" s="370"/>
      <c r="M110" s="305"/>
      <c r="N110" s="370"/>
      <c r="O110" s="305"/>
      <c r="P110" s="370"/>
    </row>
    <row r="111" spans="4:16" hidden="1" x14ac:dyDescent="0.2">
      <c r="D111" s="370"/>
      <c r="E111" s="651"/>
      <c r="F111" s="651"/>
      <c r="G111" s="651"/>
      <c r="H111" s="370"/>
      <c r="I111" s="305"/>
      <c r="J111" s="370"/>
      <c r="K111" s="305"/>
      <c r="L111" s="370"/>
      <c r="M111" s="305"/>
      <c r="N111" s="370"/>
      <c r="O111" s="305"/>
      <c r="P111" s="370"/>
    </row>
    <row r="112" spans="4:16" hidden="1" x14ac:dyDescent="0.2">
      <c r="D112" s="370"/>
      <c r="E112" s="651"/>
      <c r="F112" s="651"/>
      <c r="G112" s="651"/>
      <c r="H112" s="370"/>
      <c r="I112" s="305"/>
      <c r="J112" s="370"/>
      <c r="K112" s="305"/>
      <c r="L112" s="370"/>
      <c r="M112" s="305"/>
      <c r="N112" s="370"/>
      <c r="O112" s="305"/>
      <c r="P112" s="370"/>
    </row>
    <row r="113" spans="4:16" hidden="1" x14ac:dyDescent="0.2">
      <c r="D113" s="370"/>
      <c r="E113" s="651"/>
      <c r="F113" s="651"/>
      <c r="G113" s="651"/>
      <c r="H113" s="370"/>
      <c r="I113" s="305"/>
      <c r="J113" s="370"/>
      <c r="K113" s="305"/>
      <c r="L113" s="370"/>
      <c r="M113" s="305"/>
      <c r="N113" s="370"/>
      <c r="O113" s="305"/>
      <c r="P113" s="370"/>
    </row>
    <row r="114" spans="4:16" x14ac:dyDescent="0.2">
      <c r="D114" s="370"/>
      <c r="E114" s="651"/>
      <c r="F114" s="651"/>
      <c r="G114" s="651"/>
      <c r="H114" s="370"/>
      <c r="I114" s="305"/>
      <c r="J114" s="370"/>
      <c r="K114" s="305"/>
      <c r="L114" s="370"/>
      <c r="M114" s="305"/>
      <c r="N114" s="370"/>
      <c r="O114" s="305"/>
      <c r="P114" s="370"/>
    </row>
    <row r="115" spans="4:16" x14ac:dyDescent="0.2"/>
    <row r="116" spans="4:16" x14ac:dyDescent="0.2"/>
    <row r="117" spans="4:16" x14ac:dyDescent="0.2"/>
    <row r="118" spans="4:16" x14ac:dyDescent="0.2"/>
    <row r="119" spans="4:16" x14ac:dyDescent="0.2"/>
    <row r="120" spans="4:16" x14ac:dyDescent="0.2"/>
    <row r="121" spans="4:16" x14ac:dyDescent="0.2"/>
    <row r="122" spans="4:16" x14ac:dyDescent="0.2"/>
    <row r="123" spans="4:16" x14ac:dyDescent="0.2"/>
    <row r="124" spans="4:16" x14ac:dyDescent="0.2"/>
    <row r="125" spans="4:16" x14ac:dyDescent="0.2"/>
    <row r="126" spans="4:16" x14ac:dyDescent="0.2"/>
    <row r="127" spans="4:16" x14ac:dyDescent="0.2"/>
    <row r="128" spans="4:16"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sheetData>
  <sheetProtection algorithmName="SHA-512" hashValue="6l49+sEdltoGeL91zkgXbQ80if8MTufnAo5YwrRBkfZZ9EeB0PvD3mzruafcrZtbrvRF9bx/H6kZslwTxfuwjA==" saltValue="SIMzt/MnrsUgjNG57kKRqw==" spinCount="100000" sheet="1" objects="1" scenarios="1"/>
  <mergeCells count="2">
    <mergeCell ref="B5:F5"/>
    <mergeCell ref="D68:P68"/>
  </mergeCells>
  <dataValidations count="1">
    <dataValidation type="decimal" operator="greaterThan" allowBlank="1" showInputMessage="1" showErrorMessage="1" error="Please enter the amount in positive figures" sqref="L14 J28 L28 N28 J30 L30 N30">
      <formula1>-0.00000000001</formula1>
    </dataValidation>
  </dataValidations>
  <pageMargins left="0.34" right="0.34" top="0.5" bottom="0.4" header="0.2" footer="0.2"/>
  <pageSetup paperSize="9" scale="70" orientation="portrait" r:id="rId1"/>
  <headerFooter alignWithMargins="0">
    <oddFooter>&amp;L&amp;8&amp;A&amp;R&amp;8&amp;P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5"/>
  <sheetViews>
    <sheetView showGridLines="0" topLeftCell="D61" workbookViewId="0">
      <selection activeCell="P1" sqref="P1"/>
    </sheetView>
  </sheetViews>
  <sheetFormatPr defaultColWidth="0" defaultRowHeight="11.25" zeroHeight="1" x14ac:dyDescent="0.2"/>
  <cols>
    <col min="1" max="1" width="2.28515625" style="232" customWidth="1"/>
    <col min="2" max="2" width="5.7109375" style="232" customWidth="1"/>
    <col min="3" max="3" width="2.28515625" style="233" customWidth="1"/>
    <col min="4" max="4" width="2.28515625" style="232" customWidth="1"/>
    <col min="5" max="5" width="6.28515625" style="235" customWidth="1"/>
    <col min="6" max="6" width="36.7109375" style="235" customWidth="1"/>
    <col min="7" max="7" width="7.140625" style="235" customWidth="1"/>
    <col min="8" max="8" width="14.28515625" style="232" customWidth="1"/>
    <col min="9" max="9" width="0.7109375" style="233" customWidth="1"/>
    <col min="10" max="10" width="14.7109375" style="232" customWidth="1"/>
    <col min="11" max="11" width="0.7109375" style="233" customWidth="1"/>
    <col min="12" max="12" width="15" style="232" customWidth="1"/>
    <col min="13" max="13" width="0.5703125" style="233" customWidth="1"/>
    <col min="14" max="14" width="15.140625" style="232" customWidth="1"/>
    <col min="15" max="15" width="0.7109375" style="233" customWidth="1"/>
    <col min="16" max="16" width="15" style="232" customWidth="1"/>
    <col min="17" max="17" width="2.28515625" style="232" customWidth="1"/>
    <col min="18" max="18" width="1" style="233" hidden="1" customWidth="1"/>
    <col min="19" max="19" width="0" style="233" hidden="1" customWidth="1"/>
    <col min="20" max="16384" width="0" style="232" hidden="1"/>
  </cols>
  <sheetData>
    <row r="1" spans="1:19" ht="13.5" thickBot="1" x14ac:dyDescent="0.3">
      <c r="A1" s="370"/>
      <c r="B1" s="610" t="s">
        <v>824</v>
      </c>
      <c r="C1" s="61"/>
      <c r="D1" s="61"/>
      <c r="E1" s="61"/>
      <c r="F1" s="61"/>
      <c r="G1" s="370"/>
      <c r="O1" s="31" t="s">
        <v>213</v>
      </c>
      <c r="P1" s="738" t="str">
        <f>IF('Sec A Balance Sheet - SF'!$I$1=0," ",'Sec A Balance Sheet - SF'!$I$1)</f>
        <v xml:space="preserve"> </v>
      </c>
    </row>
    <row r="2" spans="1:19" ht="12.75" x14ac:dyDescent="0.25">
      <c r="A2" s="370"/>
      <c r="B2" s="610" t="s">
        <v>1180</v>
      </c>
      <c r="C2" s="61"/>
      <c r="D2" s="61"/>
      <c r="E2" s="61"/>
      <c r="F2" s="61"/>
      <c r="G2" s="61"/>
      <c r="H2" s="32"/>
    </row>
    <row r="3" spans="1:19" x14ac:dyDescent="0.2">
      <c r="A3" s="370"/>
      <c r="B3" s="652" t="s">
        <v>594</v>
      </c>
      <c r="C3" s="305"/>
      <c r="D3" s="370"/>
      <c r="E3" s="651"/>
      <c r="F3" s="652"/>
      <c r="G3" s="651"/>
    </row>
    <row r="4" spans="1:19" ht="12" thickBot="1" x14ac:dyDescent="0.25">
      <c r="A4" s="370"/>
      <c r="B4" s="652"/>
      <c r="C4" s="305"/>
      <c r="D4" s="370"/>
      <c r="E4" s="651"/>
      <c r="F4" s="651"/>
      <c r="G4" s="651"/>
    </row>
    <row r="5" spans="1:19" s="242" customFormat="1" ht="39" customHeight="1" thickTop="1" thickBot="1" x14ac:dyDescent="0.25">
      <c r="A5" s="795"/>
      <c r="B5" s="1205" t="s">
        <v>524</v>
      </c>
      <c r="C5" s="1205"/>
      <c r="D5" s="1205"/>
      <c r="E5" s="1205"/>
      <c r="F5" s="1205"/>
      <c r="G5" s="796"/>
      <c r="H5" s="792" t="s">
        <v>1182</v>
      </c>
      <c r="I5" s="793"/>
      <c r="J5" s="793" t="s">
        <v>1171</v>
      </c>
      <c r="K5" s="793"/>
      <c r="L5" s="793" t="s">
        <v>1172</v>
      </c>
      <c r="M5" s="238"/>
      <c r="N5" s="239" t="s">
        <v>107</v>
      </c>
      <c r="O5" s="240"/>
      <c r="P5" s="241"/>
      <c r="Q5" s="241"/>
    </row>
    <row r="6" spans="1:19" s="246" customFormat="1" ht="12" thickTop="1" x14ac:dyDescent="0.2">
      <c r="A6" s="273"/>
      <c r="B6" s="271"/>
      <c r="C6" s="797"/>
      <c r="D6" s="272"/>
      <c r="E6" s="273"/>
      <c r="F6" s="273"/>
      <c r="G6" s="371"/>
      <c r="H6" s="248"/>
      <c r="I6" s="249"/>
      <c r="J6" s="248"/>
      <c r="K6" s="249"/>
      <c r="L6" s="248"/>
      <c r="M6" s="248"/>
      <c r="N6" s="248"/>
      <c r="O6" s="248"/>
      <c r="P6" s="245"/>
      <c r="Q6" s="245"/>
    </row>
    <row r="7" spans="1:19" s="246" customFormat="1" x14ac:dyDescent="0.2">
      <c r="A7" s="273"/>
      <c r="B7" s="798" t="s">
        <v>586</v>
      </c>
      <c r="C7" s="271" t="s">
        <v>108</v>
      </c>
      <c r="D7" s="272"/>
      <c r="E7" s="273"/>
      <c r="F7" s="273"/>
      <c r="G7" s="251"/>
      <c r="H7" s="252"/>
      <c r="I7" s="253"/>
      <c r="J7" s="252"/>
      <c r="K7" s="253"/>
      <c r="L7" s="252"/>
      <c r="M7" s="254"/>
      <c r="N7" s="252"/>
      <c r="O7" s="245"/>
      <c r="P7" s="245"/>
      <c r="Q7" s="245"/>
    </row>
    <row r="8" spans="1:19" s="246" customFormat="1" x14ac:dyDescent="0.2">
      <c r="A8" s="273"/>
      <c r="B8" s="798" t="s">
        <v>587</v>
      </c>
      <c r="C8" s="271" t="s">
        <v>109</v>
      </c>
      <c r="D8" s="272"/>
      <c r="E8" s="272"/>
      <c r="F8" s="273"/>
      <c r="G8" s="251"/>
      <c r="H8" s="252"/>
      <c r="I8" s="253"/>
      <c r="J8" s="252"/>
      <c r="K8" s="253"/>
      <c r="L8" s="252"/>
      <c r="M8" s="254"/>
      <c r="N8" s="252"/>
      <c r="O8" s="245"/>
      <c r="P8" s="245"/>
      <c r="Q8" s="245"/>
    </row>
    <row r="9" spans="1:19" s="246" customFormat="1" x14ac:dyDescent="0.2">
      <c r="A9" s="273"/>
      <c r="B9" s="798" t="s">
        <v>588</v>
      </c>
      <c r="C9" s="271" t="s">
        <v>110</v>
      </c>
      <c r="D9" s="272"/>
      <c r="E9" s="272"/>
      <c r="F9" s="273"/>
      <c r="G9" s="251"/>
      <c r="H9" s="252"/>
      <c r="I9" s="253"/>
      <c r="J9" s="252"/>
      <c r="K9" s="253"/>
      <c r="L9" s="252"/>
      <c r="M9" s="254"/>
      <c r="N9" s="252"/>
      <c r="O9" s="245"/>
      <c r="P9" s="245"/>
      <c r="Q9" s="245"/>
    </row>
    <row r="10" spans="1:19" s="246" customFormat="1" x14ac:dyDescent="0.2">
      <c r="A10" s="273"/>
      <c r="B10" s="798" t="s">
        <v>589</v>
      </c>
      <c r="C10" s="271" t="s">
        <v>111</v>
      </c>
      <c r="D10" s="272"/>
      <c r="E10" s="272"/>
      <c r="F10" s="273"/>
      <c r="G10" s="251"/>
      <c r="H10" s="252"/>
      <c r="I10" s="253"/>
      <c r="J10" s="252"/>
      <c r="K10" s="253"/>
      <c r="L10" s="252"/>
      <c r="M10" s="254"/>
      <c r="N10" s="252"/>
      <c r="O10" s="245"/>
      <c r="P10" s="245"/>
      <c r="Q10" s="245"/>
    </row>
    <row r="11" spans="1:19" s="246" customFormat="1" ht="12" thickBot="1" x14ac:dyDescent="0.25">
      <c r="A11" s="273"/>
      <c r="B11" s="798" t="s">
        <v>590</v>
      </c>
      <c r="C11" s="271" t="s">
        <v>112</v>
      </c>
      <c r="D11" s="272"/>
      <c r="E11" s="272"/>
      <c r="F11" s="273"/>
      <c r="G11" s="251"/>
      <c r="H11" s="255"/>
      <c r="I11" s="256"/>
      <c r="J11" s="255"/>
      <c r="K11" s="256"/>
      <c r="L11" s="255"/>
      <c r="M11" s="257"/>
      <c r="N11" s="255"/>
      <c r="O11" s="258"/>
      <c r="P11" s="245"/>
      <c r="Q11" s="245"/>
    </row>
    <row r="12" spans="1:19" s="267" customFormat="1" ht="12" thickBot="1" x14ac:dyDescent="0.25">
      <c r="B12" s="784" t="s">
        <v>591</v>
      </c>
      <c r="C12" s="260" t="s">
        <v>823</v>
      </c>
      <c r="D12" s="261"/>
      <c r="E12" s="261"/>
      <c r="F12" s="261"/>
      <c r="G12" s="262"/>
      <c r="H12" s="263">
        <f>SUM(H7:H11)</f>
        <v>0</v>
      </c>
      <c r="I12" s="264"/>
      <c r="J12" s="263">
        <f>SUM(J7:J11)</f>
        <v>0</v>
      </c>
      <c r="K12" s="264"/>
      <c r="L12" s="263">
        <f>SUM(L7:L11)</f>
        <v>0</v>
      </c>
      <c r="M12" s="264"/>
      <c r="N12" s="263">
        <f>SUM(N7:N11)</f>
        <v>0</v>
      </c>
      <c r="O12" s="265"/>
      <c r="P12" s="266"/>
      <c r="Q12" s="266"/>
    </row>
    <row r="13" spans="1:19" s="267" customFormat="1" x14ac:dyDescent="0.2">
      <c r="C13" s="268"/>
      <c r="D13" s="266"/>
      <c r="E13" s="266"/>
      <c r="G13" s="269"/>
      <c r="H13" s="270"/>
      <c r="I13" s="270"/>
      <c r="J13" s="270"/>
      <c r="K13" s="270"/>
      <c r="L13" s="270"/>
      <c r="M13" s="270"/>
      <c r="N13" s="270"/>
      <c r="O13" s="270"/>
      <c r="P13" s="270"/>
      <c r="Q13" s="265"/>
      <c r="R13" s="266"/>
      <c r="S13" s="266"/>
    </row>
    <row r="14" spans="1:19" s="273" customFormat="1" x14ac:dyDescent="0.2">
      <c r="B14" s="273" t="s">
        <v>592</v>
      </c>
      <c r="C14" s="271" t="s">
        <v>72</v>
      </c>
      <c r="D14" s="272"/>
      <c r="E14" s="272"/>
      <c r="F14" s="272"/>
      <c r="G14" s="269"/>
      <c r="I14" s="272"/>
      <c r="J14" s="233"/>
      <c r="K14" s="233"/>
      <c r="L14" s="33"/>
      <c r="M14" s="233"/>
      <c r="N14" s="233"/>
      <c r="O14" s="233"/>
      <c r="P14" s="233"/>
      <c r="Q14" s="265"/>
      <c r="R14" s="272"/>
      <c r="S14" s="272"/>
    </row>
    <row r="15" spans="1:19" s="273" customFormat="1" ht="12" thickBot="1" x14ac:dyDescent="0.25">
      <c r="C15" s="271"/>
      <c r="D15" s="272"/>
      <c r="E15" s="272"/>
      <c r="G15" s="269"/>
      <c r="H15" s="265"/>
      <c r="I15" s="272"/>
      <c r="J15" s="272"/>
      <c r="K15" s="272"/>
      <c r="L15" s="272"/>
      <c r="M15" s="272"/>
      <c r="N15" s="272"/>
      <c r="O15" s="272"/>
      <c r="P15" s="272"/>
      <c r="Q15" s="265"/>
      <c r="R15" s="272"/>
      <c r="S15" s="272"/>
    </row>
    <row r="16" spans="1:19" s="267" customFormat="1" ht="12" thickBot="1" x14ac:dyDescent="0.25">
      <c r="B16" s="267" t="s">
        <v>593</v>
      </c>
      <c r="C16" s="260" t="s">
        <v>1179</v>
      </c>
      <c r="D16" s="261"/>
      <c r="E16" s="261"/>
      <c r="F16" s="261"/>
      <c r="G16" s="262"/>
      <c r="I16" s="266"/>
      <c r="J16" s="233"/>
      <c r="K16" s="233"/>
      <c r="L16" s="263">
        <f>H12-L14</f>
        <v>0</v>
      </c>
      <c r="M16" s="233"/>
      <c r="N16" s="233"/>
      <c r="O16" s="233"/>
      <c r="P16" s="233"/>
      <c r="Q16" s="265"/>
      <c r="R16" s="266"/>
      <c r="S16" s="266"/>
    </row>
    <row r="17" spans="1:19" s="273" customFormat="1" x14ac:dyDescent="0.2">
      <c r="B17" s="271"/>
      <c r="D17" s="272"/>
      <c r="E17" s="272"/>
      <c r="G17" s="271"/>
      <c r="H17" s="272"/>
      <c r="I17" s="272"/>
      <c r="J17" s="272"/>
      <c r="K17" s="272"/>
      <c r="L17" s="272"/>
      <c r="M17" s="272"/>
      <c r="N17" s="272"/>
      <c r="O17" s="272"/>
      <c r="P17" s="272"/>
      <c r="Q17" s="272"/>
      <c r="R17" s="272"/>
      <c r="S17" s="272"/>
    </row>
    <row r="18" spans="1:19" s="273" customFormat="1" ht="9" customHeight="1" x14ac:dyDescent="0.2">
      <c r="C18" s="271"/>
      <c r="D18" s="272"/>
      <c r="E18" s="272"/>
    </row>
    <row r="19" spans="1:19" x14ac:dyDescent="0.2">
      <c r="A19" s="370"/>
      <c r="B19" s="783" t="s">
        <v>512</v>
      </c>
      <c r="C19" s="271" t="s">
        <v>113</v>
      </c>
      <c r="D19" s="305"/>
      <c r="E19" s="370"/>
      <c r="F19" s="370"/>
      <c r="G19" s="370"/>
      <c r="H19" s="252"/>
      <c r="I19" s="273"/>
      <c r="J19" s="252"/>
      <c r="K19" s="273"/>
      <c r="L19" s="252"/>
      <c r="M19" s="273"/>
      <c r="N19" s="273"/>
      <c r="O19" s="232"/>
      <c r="R19" s="232"/>
      <c r="S19" s="232"/>
    </row>
    <row r="20" spans="1:19" x14ac:dyDescent="0.2">
      <c r="A20" s="370"/>
      <c r="B20" s="370"/>
      <c r="C20" s="305"/>
      <c r="D20" s="369"/>
      <c r="E20" s="260"/>
      <c r="F20" s="260"/>
      <c r="G20" s="260"/>
      <c r="H20" s="275"/>
      <c r="I20" s="275"/>
      <c r="J20" s="275"/>
      <c r="K20" s="275"/>
      <c r="L20" s="275"/>
      <c r="M20" s="275"/>
      <c r="N20" s="275"/>
      <c r="P20" s="233"/>
      <c r="R20" s="232"/>
      <c r="S20" s="232"/>
    </row>
    <row r="21" spans="1:19" x14ac:dyDescent="0.2">
      <c r="A21" s="370"/>
      <c r="B21" s="783" t="s">
        <v>513</v>
      </c>
      <c r="C21" s="271" t="s">
        <v>788</v>
      </c>
      <c r="D21" s="305"/>
      <c r="E21" s="370"/>
      <c r="F21" s="370"/>
      <c r="G21" s="370"/>
      <c r="H21" s="252"/>
      <c r="I21" s="273"/>
      <c r="J21" s="252"/>
      <c r="K21" s="273"/>
      <c r="L21" s="252"/>
      <c r="M21" s="273"/>
      <c r="N21" s="273"/>
      <c r="O21" s="232"/>
      <c r="R21" s="232"/>
      <c r="S21" s="232"/>
    </row>
    <row r="22" spans="1:19" x14ac:dyDescent="0.2">
      <c r="A22" s="370"/>
      <c r="B22" s="783"/>
      <c r="C22" s="305"/>
      <c r="D22" s="369"/>
      <c r="E22" s="260"/>
      <c r="F22" s="260"/>
      <c r="G22" s="260"/>
      <c r="H22" s="275"/>
      <c r="I22" s="275"/>
      <c r="J22" s="275"/>
      <c r="K22" s="275"/>
      <c r="L22" s="275"/>
      <c r="M22" s="275"/>
      <c r="N22" s="275"/>
      <c r="P22" s="233"/>
      <c r="R22" s="232"/>
      <c r="S22" s="232"/>
    </row>
    <row r="23" spans="1:19" x14ac:dyDescent="0.2">
      <c r="A23" s="370"/>
      <c r="B23" s="783" t="s">
        <v>514</v>
      </c>
      <c r="C23" s="271" t="s">
        <v>789</v>
      </c>
      <c r="D23" s="305"/>
      <c r="E23" s="370"/>
      <c r="F23" s="370"/>
      <c r="G23" s="370"/>
      <c r="H23" s="252"/>
      <c r="I23" s="273"/>
      <c r="J23" s="252"/>
      <c r="K23" s="273"/>
      <c r="L23" s="252"/>
      <c r="M23" s="273"/>
      <c r="N23" s="273"/>
      <c r="O23" s="232"/>
      <c r="R23" s="232"/>
      <c r="S23" s="232"/>
    </row>
    <row r="24" spans="1:19" s="279" customFormat="1" ht="12" thickBot="1" x14ac:dyDescent="0.25">
      <c r="B24" s="784"/>
      <c r="C24" s="277"/>
      <c r="D24" s="278"/>
      <c r="E24" s="278"/>
      <c r="G24" s="280"/>
      <c r="H24" s="281"/>
      <c r="I24" s="282"/>
      <c r="J24" s="281"/>
      <c r="K24" s="282"/>
      <c r="L24" s="281"/>
      <c r="M24" s="282"/>
      <c r="N24" s="281"/>
      <c r="O24" s="283"/>
      <c r="P24" s="278"/>
      <c r="Q24" s="278"/>
    </row>
    <row r="25" spans="1:19" s="279" customFormat="1" ht="12.75" thickTop="1" thickBot="1" x14ac:dyDescent="0.25">
      <c r="B25" s="784" t="s">
        <v>940</v>
      </c>
      <c r="C25" s="785" t="s">
        <v>1181</v>
      </c>
      <c r="D25" s="284"/>
      <c r="E25" s="284"/>
      <c r="F25" s="284"/>
      <c r="G25" s="786" t="s">
        <v>276</v>
      </c>
      <c r="J25" s="782" t="s">
        <v>1173</v>
      </c>
      <c r="K25" s="285"/>
      <c r="L25" s="286" t="s">
        <v>73</v>
      </c>
      <c r="M25" s="285"/>
      <c r="N25" s="285" t="s">
        <v>10</v>
      </c>
      <c r="O25" s="285"/>
      <c r="P25" s="287" t="s">
        <v>568</v>
      </c>
      <c r="Q25" s="278"/>
    </row>
    <row r="26" spans="1:19" s="289" customFormat="1" ht="12.75" thickTop="1" thickBot="1" x14ac:dyDescent="0.25">
      <c r="A26" s="293"/>
      <c r="B26" s="292"/>
      <c r="C26" s="787"/>
      <c r="D26" s="284"/>
      <c r="E26" s="293"/>
      <c r="F26" s="293"/>
      <c r="G26" s="788"/>
      <c r="J26" s="291" t="s">
        <v>313</v>
      </c>
      <c r="K26" s="291"/>
      <c r="L26" s="291" t="s">
        <v>466</v>
      </c>
      <c r="M26" s="291"/>
      <c r="N26" s="291" t="s">
        <v>718</v>
      </c>
      <c r="O26" s="291"/>
      <c r="P26" s="291" t="s">
        <v>11</v>
      </c>
      <c r="Q26" s="288"/>
    </row>
    <row r="27" spans="1:19" s="293" customFormat="1" ht="12" thickBot="1" x14ac:dyDescent="0.25">
      <c r="B27" s="789" t="s">
        <v>1175</v>
      </c>
      <c r="C27" s="790" t="s">
        <v>1174</v>
      </c>
      <c r="D27" s="284"/>
      <c r="E27" s="284"/>
      <c r="G27" s="292"/>
      <c r="J27" s="294"/>
      <c r="K27" s="295"/>
      <c r="L27" s="294"/>
      <c r="M27" s="296"/>
      <c r="N27" s="294"/>
      <c r="O27" s="296"/>
      <c r="P27" s="297">
        <f>J27+L27+N27</f>
        <v>0</v>
      </c>
      <c r="Q27" s="284"/>
    </row>
    <row r="28" spans="1:19" s="293" customFormat="1" ht="12" thickBot="1" x14ac:dyDescent="0.25">
      <c r="B28" s="789" t="s">
        <v>1176</v>
      </c>
      <c r="C28" s="293" t="s">
        <v>12</v>
      </c>
      <c r="D28" s="284"/>
      <c r="E28" s="284"/>
      <c r="G28" s="292"/>
      <c r="J28" s="33"/>
      <c r="K28" s="295"/>
      <c r="L28" s="33"/>
      <c r="M28" s="296"/>
      <c r="N28" s="33"/>
      <c r="O28" s="296"/>
      <c r="P28" s="297">
        <f>J28+L28+N28</f>
        <v>0</v>
      </c>
      <c r="Q28" s="284"/>
    </row>
    <row r="29" spans="1:19" s="293" customFormat="1" ht="12" thickBot="1" x14ac:dyDescent="0.25">
      <c r="B29" s="791" t="s">
        <v>1177</v>
      </c>
      <c r="C29" s="279" t="s">
        <v>1191</v>
      </c>
      <c r="D29" s="284"/>
      <c r="E29" s="284"/>
      <c r="G29" s="292"/>
      <c r="J29" s="297">
        <f>J27-J28</f>
        <v>0</v>
      </c>
      <c r="K29" s="284"/>
      <c r="L29" s="297">
        <f>L27-L28</f>
        <v>0</v>
      </c>
      <c r="M29" s="284"/>
      <c r="N29" s="297">
        <f>N27-N28</f>
        <v>0</v>
      </c>
      <c r="O29" s="284"/>
      <c r="P29" s="297">
        <f>P27-P28</f>
        <v>0</v>
      </c>
      <c r="Q29" s="284"/>
    </row>
    <row r="30" spans="1:19" s="293" customFormat="1" ht="12" thickBot="1" x14ac:dyDescent="0.25">
      <c r="B30" s="789" t="s">
        <v>1178</v>
      </c>
      <c r="C30" s="293" t="s">
        <v>13</v>
      </c>
      <c r="D30" s="284"/>
      <c r="E30" s="284"/>
      <c r="G30" s="292"/>
      <c r="J30" s="33"/>
      <c r="K30" s="295"/>
      <c r="L30" s="33"/>
      <c r="M30" s="296"/>
      <c r="N30" s="33"/>
      <c r="O30" s="284"/>
      <c r="P30" s="297">
        <f>J30+L30+N30</f>
        <v>0</v>
      </c>
      <c r="Q30" s="284"/>
    </row>
    <row r="31" spans="1:19" s="293" customFormat="1" x14ac:dyDescent="0.2">
      <c r="B31" s="292"/>
      <c r="D31" s="284"/>
      <c r="E31" s="284"/>
      <c r="G31" s="292"/>
      <c r="J31" s="284"/>
      <c r="K31" s="284"/>
      <c r="L31" s="284"/>
      <c r="M31" s="284"/>
      <c r="N31" s="284"/>
      <c r="O31" s="284"/>
      <c r="P31" s="284"/>
      <c r="Q31" s="284"/>
    </row>
    <row r="32" spans="1:19" s="298" customFormat="1" ht="12" thickBot="1" x14ac:dyDescent="0.25">
      <c r="A32" s="649"/>
      <c r="B32" s="649"/>
      <c r="C32" s="302"/>
      <c r="D32" s="302"/>
      <c r="E32" s="324"/>
      <c r="F32" s="649"/>
      <c r="G32" s="324"/>
      <c r="H32" s="301"/>
      <c r="I32" s="301"/>
      <c r="J32" s="301"/>
      <c r="K32" s="299"/>
      <c r="L32" s="301"/>
      <c r="M32" s="302"/>
      <c r="N32" s="303"/>
      <c r="O32" s="302"/>
      <c r="P32" s="299"/>
      <c r="Q32" s="299"/>
    </row>
    <row r="33" spans="1:22" ht="39.75" customHeight="1" thickTop="1" thickBot="1" x14ac:dyDescent="0.25">
      <c r="A33" s="370"/>
      <c r="B33" s="794" t="s">
        <v>64</v>
      </c>
      <c r="C33" s="305"/>
      <c r="D33" s="305"/>
      <c r="E33" s="313"/>
      <c r="F33" s="370"/>
      <c r="G33" s="313"/>
      <c r="I33" s="232"/>
      <c r="K33" s="232"/>
      <c r="L33" s="237" t="s">
        <v>114</v>
      </c>
      <c r="M33" s="308"/>
      <c r="N33" s="365" t="s">
        <v>1495</v>
      </c>
      <c r="O33" s="308"/>
      <c r="P33" s="239" t="s">
        <v>115</v>
      </c>
      <c r="Q33" s="309"/>
    </row>
    <row r="34" spans="1:22" ht="12" thickTop="1" x14ac:dyDescent="0.2">
      <c r="B34" s="304"/>
      <c r="D34" s="233"/>
      <c r="E34" s="304"/>
      <c r="F34" s="232"/>
      <c r="G34" s="304"/>
      <c r="I34" s="232"/>
      <c r="K34" s="232"/>
      <c r="L34" s="248"/>
      <c r="M34" s="310"/>
      <c r="N34" s="248"/>
      <c r="O34" s="310"/>
      <c r="P34" s="248"/>
      <c r="Q34" s="306"/>
    </row>
    <row r="35" spans="1:22" x14ac:dyDescent="0.2">
      <c r="B35" s="298" t="s">
        <v>169</v>
      </c>
      <c r="C35" s="304" t="s">
        <v>116</v>
      </c>
      <c r="D35" s="233"/>
      <c r="E35" s="304"/>
      <c r="F35" s="232"/>
      <c r="G35" s="304"/>
      <c r="I35" s="232"/>
      <c r="K35" s="232"/>
      <c r="L35" s="252"/>
      <c r="M35" s="311"/>
      <c r="N35" s="252"/>
      <c r="O35" s="311"/>
      <c r="P35" s="252"/>
      <c r="Q35" s="305"/>
    </row>
    <row r="36" spans="1:22" x14ac:dyDescent="0.2">
      <c r="B36" s="298" t="s">
        <v>572</v>
      </c>
      <c r="C36" s="304" t="s">
        <v>117</v>
      </c>
      <c r="D36" s="233"/>
      <c r="E36" s="304"/>
      <c r="F36" s="232"/>
      <c r="G36" s="304"/>
      <c r="I36" s="232"/>
      <c r="K36" s="232"/>
      <c r="L36" s="252"/>
      <c r="M36" s="311"/>
      <c r="N36" s="252"/>
      <c r="O36" s="311"/>
      <c r="P36" s="252"/>
      <c r="Q36" s="305"/>
    </row>
    <row r="37" spans="1:22" x14ac:dyDescent="0.2">
      <c r="B37" s="298" t="s">
        <v>573</v>
      </c>
      <c r="C37" s="304" t="s">
        <v>118</v>
      </c>
      <c r="D37" s="233"/>
      <c r="E37" s="304"/>
      <c r="F37" s="232"/>
      <c r="G37" s="304"/>
      <c r="I37" s="232"/>
      <c r="K37" s="232"/>
      <c r="L37" s="252"/>
      <c r="M37" s="311"/>
      <c r="N37" s="252"/>
      <c r="O37" s="311"/>
      <c r="P37" s="252"/>
      <c r="Q37" s="305"/>
    </row>
    <row r="38" spans="1:22" x14ac:dyDescent="0.2">
      <c r="B38" s="298" t="s">
        <v>574</v>
      </c>
      <c r="C38" s="304" t="s">
        <v>119</v>
      </c>
      <c r="D38" s="233"/>
      <c r="E38" s="304"/>
      <c r="F38" s="232"/>
      <c r="G38" s="304"/>
      <c r="I38" s="232"/>
      <c r="K38" s="232"/>
      <c r="L38" s="252"/>
      <c r="M38" s="311"/>
      <c r="N38" s="252"/>
      <c r="O38" s="311"/>
      <c r="P38" s="252"/>
      <c r="Q38" s="305"/>
    </row>
    <row r="39" spans="1:22" x14ac:dyDescent="0.2">
      <c r="B39" s="298" t="s">
        <v>575</v>
      </c>
      <c r="C39" s="304" t="s">
        <v>120</v>
      </c>
      <c r="D39" s="233"/>
      <c r="E39" s="304"/>
      <c r="F39" s="232"/>
      <c r="G39" s="304"/>
      <c r="I39" s="232"/>
      <c r="K39" s="232"/>
      <c r="L39" s="252"/>
      <c r="M39" s="311"/>
      <c r="N39" s="252"/>
      <c r="O39" s="311"/>
      <c r="P39" s="252"/>
      <c r="Q39" s="305"/>
    </row>
    <row r="40" spans="1:22" x14ac:dyDescent="0.2">
      <c r="B40" s="298" t="s">
        <v>576</v>
      </c>
      <c r="C40" s="304" t="s">
        <v>121</v>
      </c>
      <c r="D40" s="233"/>
      <c r="E40" s="304"/>
      <c r="F40" s="232"/>
      <c r="G40" s="304"/>
      <c r="I40" s="232"/>
      <c r="K40" s="232"/>
      <c r="L40" s="252"/>
      <c r="M40" s="311"/>
      <c r="N40" s="252"/>
      <c r="O40" s="311"/>
      <c r="P40" s="252"/>
      <c r="Q40" s="305"/>
    </row>
    <row r="41" spans="1:22" x14ac:dyDescent="0.2">
      <c r="B41" s="461" t="s">
        <v>577</v>
      </c>
      <c r="C41" s="304" t="s">
        <v>124</v>
      </c>
      <c r="D41" s="233"/>
      <c r="E41" s="304"/>
      <c r="F41" s="232"/>
      <c r="G41" s="304"/>
      <c r="I41" s="232"/>
      <c r="K41" s="232"/>
      <c r="L41" s="252"/>
      <c r="M41" s="311"/>
      <c r="N41" s="252"/>
      <c r="O41" s="311"/>
      <c r="P41" s="252"/>
      <c r="Q41" s="305"/>
    </row>
    <row r="42" spans="1:22" s="449" customFormat="1" x14ac:dyDescent="0.2">
      <c r="B42" s="614" t="s">
        <v>821</v>
      </c>
      <c r="C42" s="615" t="s">
        <v>742</v>
      </c>
      <c r="D42" s="616"/>
      <c r="E42" s="615"/>
      <c r="F42" s="617"/>
      <c r="G42" s="615"/>
      <c r="H42" s="618"/>
      <c r="I42" s="619"/>
      <c r="J42" s="618"/>
      <c r="K42" s="232"/>
      <c r="L42" s="252"/>
      <c r="M42" s="311"/>
      <c r="N42" s="252"/>
      <c r="O42" s="311"/>
      <c r="P42" s="252"/>
      <c r="Q42" s="451"/>
      <c r="R42" s="450"/>
      <c r="S42" s="450"/>
      <c r="T42" s="450"/>
      <c r="U42" s="450"/>
      <c r="V42" s="450"/>
    </row>
    <row r="43" spans="1:22" x14ac:dyDescent="0.2">
      <c r="B43" s="620" t="s">
        <v>579</v>
      </c>
      <c r="C43" s="313" t="s">
        <v>354</v>
      </c>
      <c r="D43" s="305"/>
      <c r="E43" s="313"/>
      <c r="F43" s="370"/>
      <c r="G43" s="313"/>
      <c r="H43" s="370"/>
      <c r="I43" s="370"/>
      <c r="J43" s="370"/>
      <c r="K43" s="232"/>
      <c r="L43" s="252"/>
      <c r="M43" s="311"/>
      <c r="N43" s="252"/>
      <c r="O43" s="311"/>
      <c r="P43" s="252"/>
      <c r="Q43" s="305"/>
    </row>
    <row r="44" spans="1:22" x14ac:dyDescent="0.2">
      <c r="B44" s="614" t="s">
        <v>580</v>
      </c>
      <c r="C44" s="313" t="s">
        <v>355</v>
      </c>
      <c r="D44" s="305"/>
      <c r="E44" s="313"/>
      <c r="F44" s="370"/>
      <c r="G44" s="313"/>
      <c r="H44" s="370"/>
      <c r="I44" s="370"/>
      <c r="J44" s="370"/>
      <c r="K44" s="232"/>
      <c r="L44" s="252"/>
      <c r="M44" s="311"/>
      <c r="N44" s="252"/>
      <c r="O44" s="311"/>
      <c r="P44" s="252"/>
      <c r="Q44" s="305"/>
    </row>
    <row r="45" spans="1:22" x14ac:dyDescent="0.2">
      <c r="B45" s="620" t="s">
        <v>581</v>
      </c>
      <c r="C45" s="324" t="s">
        <v>122</v>
      </c>
      <c r="D45" s="305"/>
      <c r="E45" s="313"/>
      <c r="F45" s="370"/>
      <c r="G45" s="313"/>
      <c r="H45" s="370"/>
      <c r="I45" s="370"/>
      <c r="J45" s="370"/>
      <c r="K45" s="232"/>
      <c r="L45" s="252"/>
      <c r="M45" s="311"/>
      <c r="N45" s="252"/>
      <c r="O45" s="311"/>
      <c r="P45" s="252"/>
      <c r="Q45" s="305"/>
    </row>
    <row r="46" spans="1:22" x14ac:dyDescent="0.2">
      <c r="B46" s="614" t="s">
        <v>582</v>
      </c>
      <c r="C46" s="324" t="s">
        <v>584</v>
      </c>
      <c r="D46" s="305"/>
      <c r="E46" s="313"/>
      <c r="F46" s="370"/>
      <c r="G46" s="313"/>
      <c r="H46" s="370"/>
      <c r="I46" s="370"/>
      <c r="J46" s="370"/>
      <c r="K46" s="232"/>
      <c r="L46" s="252"/>
      <c r="M46" s="311"/>
      <c r="N46" s="252"/>
      <c r="O46" s="311"/>
      <c r="P46" s="252"/>
      <c r="Q46" s="305"/>
    </row>
    <row r="47" spans="1:22" x14ac:dyDescent="0.2">
      <c r="B47" s="620" t="s">
        <v>583</v>
      </c>
      <c r="C47" s="324" t="s">
        <v>585</v>
      </c>
      <c r="D47" s="305"/>
      <c r="E47" s="313"/>
      <c r="F47" s="370"/>
      <c r="G47" s="313"/>
      <c r="H47" s="370"/>
      <c r="I47" s="370"/>
      <c r="J47" s="370"/>
      <c r="K47" s="232"/>
      <c r="L47" s="252"/>
      <c r="M47" s="311"/>
      <c r="N47" s="252"/>
      <c r="O47" s="311"/>
      <c r="P47" s="252"/>
      <c r="Q47" s="305"/>
    </row>
    <row r="48" spans="1:22" ht="12" thickBot="1" x14ac:dyDescent="0.25">
      <c r="B48" s="614" t="s">
        <v>357</v>
      </c>
      <c r="C48" s="313" t="s">
        <v>356</v>
      </c>
      <c r="D48" s="305"/>
      <c r="E48" s="313"/>
      <c r="F48" s="370"/>
      <c r="G48" s="313"/>
      <c r="H48" s="370"/>
      <c r="I48" s="370"/>
      <c r="J48" s="370"/>
      <c r="K48" s="232"/>
      <c r="L48" s="252"/>
      <c r="M48" s="311"/>
      <c r="N48" s="252"/>
      <c r="O48" s="311"/>
      <c r="P48" s="252"/>
      <c r="Q48" s="305"/>
    </row>
    <row r="49" spans="2:19" ht="12" thickBot="1" x14ac:dyDescent="0.25">
      <c r="B49" s="621" t="s">
        <v>822</v>
      </c>
      <c r="C49" s="260" t="s">
        <v>825</v>
      </c>
      <c r="D49" s="313"/>
      <c r="E49" s="313"/>
      <c r="F49" s="313"/>
      <c r="G49" s="313"/>
      <c r="H49" s="370"/>
      <c r="I49" s="370"/>
      <c r="J49" s="370"/>
      <c r="K49" s="232"/>
      <c r="L49" s="297">
        <f>SUM(L35:L48)</f>
        <v>0</v>
      </c>
      <c r="M49" s="311"/>
      <c r="N49" s="297">
        <f>SUM(N35:N48)</f>
        <v>0</v>
      </c>
      <c r="O49" s="311"/>
      <c r="P49" s="297">
        <f>SUM(P35:P48)</f>
        <v>0</v>
      </c>
      <c r="Q49" s="305"/>
    </row>
    <row r="50" spans="2:19" x14ac:dyDescent="0.2">
      <c r="B50" s="370"/>
      <c r="C50" s="305"/>
      <c r="D50" s="305"/>
      <c r="E50" s="313"/>
      <c r="F50" s="313"/>
      <c r="G50" s="313"/>
      <c r="H50" s="370"/>
      <c r="I50" s="370"/>
      <c r="J50" s="370"/>
      <c r="K50" s="232"/>
      <c r="L50" s="233"/>
      <c r="N50" s="233"/>
      <c r="P50" s="233"/>
      <c r="Q50" s="305"/>
    </row>
    <row r="51" spans="2:19" ht="12" thickBot="1" x14ac:dyDescent="0.25">
      <c r="B51" s="370"/>
      <c r="C51" s="305"/>
      <c r="D51" s="305"/>
      <c r="E51" s="313"/>
      <c r="F51" s="313"/>
      <c r="G51" s="313"/>
      <c r="H51" s="370"/>
      <c r="I51" s="370"/>
      <c r="J51" s="370"/>
      <c r="K51" s="232"/>
      <c r="L51" s="233"/>
      <c r="N51" s="233"/>
      <c r="P51" s="233"/>
      <c r="Q51" s="305"/>
    </row>
    <row r="52" spans="2:19" ht="39.75" customHeight="1" thickTop="1" thickBot="1" x14ac:dyDescent="0.25">
      <c r="B52" s="307" t="s">
        <v>569</v>
      </c>
      <c r="D52" s="233"/>
      <c r="E52" s="304"/>
      <c r="F52" s="232"/>
      <c r="G52" s="304"/>
      <c r="I52" s="232"/>
      <c r="K52" s="232"/>
      <c r="L52" s="237" t="s">
        <v>114</v>
      </c>
      <c r="M52" s="308"/>
      <c r="N52" s="365" t="s">
        <v>1495</v>
      </c>
      <c r="O52" s="308"/>
      <c r="P52" s="239" t="s">
        <v>115</v>
      </c>
      <c r="Q52" s="309"/>
    </row>
    <row r="53" spans="2:19" ht="12" thickTop="1" x14ac:dyDescent="0.2">
      <c r="B53" s="304"/>
      <c r="D53" s="233"/>
      <c r="E53" s="304"/>
      <c r="F53" s="232"/>
      <c r="G53" s="304"/>
      <c r="I53" s="232"/>
      <c r="K53" s="232"/>
      <c r="L53" s="248"/>
      <c r="M53" s="310"/>
      <c r="N53" s="248"/>
      <c r="O53" s="310"/>
      <c r="P53" s="248"/>
      <c r="Q53" s="306"/>
    </row>
    <row r="54" spans="2:19" x14ac:dyDescent="0.2">
      <c r="B54" s="298" t="s">
        <v>100</v>
      </c>
      <c r="C54" s="304" t="s">
        <v>98</v>
      </c>
      <c r="D54" s="233"/>
      <c r="E54" s="304"/>
      <c r="F54" s="232"/>
      <c r="G54" s="304"/>
      <c r="I54" s="232"/>
      <c r="K54" s="232"/>
      <c r="L54" s="252"/>
      <c r="M54" s="311"/>
      <c r="N54" s="252"/>
      <c r="O54" s="311"/>
      <c r="P54" s="252"/>
      <c r="Q54" s="305"/>
    </row>
    <row r="55" spans="2:19" x14ac:dyDescent="0.2">
      <c r="B55" s="298" t="s">
        <v>101</v>
      </c>
      <c r="C55" s="304" t="s">
        <v>278</v>
      </c>
      <c r="D55" s="233"/>
      <c r="E55" s="304"/>
      <c r="F55" s="232"/>
      <c r="G55" s="304"/>
      <c r="I55" s="232"/>
      <c r="K55" s="232"/>
      <c r="L55" s="252"/>
      <c r="M55" s="311"/>
      <c r="N55" s="252"/>
      <c r="O55" s="311"/>
      <c r="P55" s="252"/>
      <c r="Q55" s="305"/>
    </row>
    <row r="56" spans="2:19" x14ac:dyDescent="0.2">
      <c r="B56" s="298" t="s">
        <v>102</v>
      </c>
      <c r="C56" s="304" t="s">
        <v>99</v>
      </c>
      <c r="D56" s="233"/>
      <c r="E56" s="304"/>
      <c r="F56" s="232"/>
      <c r="G56" s="304"/>
      <c r="I56" s="232"/>
      <c r="K56" s="232"/>
      <c r="L56" s="252"/>
      <c r="M56" s="311"/>
      <c r="N56" s="252"/>
      <c r="O56" s="311"/>
      <c r="P56" s="252"/>
      <c r="Q56" s="305"/>
    </row>
    <row r="57" spans="2:19" x14ac:dyDescent="0.2">
      <c r="B57" s="298" t="s">
        <v>103</v>
      </c>
      <c r="C57" s="304" t="s">
        <v>277</v>
      </c>
      <c r="D57" s="233"/>
      <c r="E57" s="304"/>
      <c r="F57" s="232"/>
      <c r="G57" s="304"/>
      <c r="I57" s="232"/>
      <c r="K57" s="232"/>
      <c r="L57" s="252"/>
      <c r="M57" s="311"/>
      <c r="N57" s="252"/>
      <c r="O57" s="311"/>
      <c r="P57" s="252"/>
      <c r="Q57" s="305"/>
    </row>
    <row r="58" spans="2:19" ht="12" thickBot="1" x14ac:dyDescent="0.25">
      <c r="B58" s="298" t="s">
        <v>104</v>
      </c>
      <c r="C58" s="304" t="s">
        <v>631</v>
      </c>
      <c r="D58" s="233"/>
      <c r="E58" s="304"/>
      <c r="F58" s="232"/>
      <c r="G58" s="304"/>
      <c r="I58" s="232"/>
      <c r="K58" s="232"/>
      <c r="L58" s="252"/>
      <c r="M58" s="311"/>
      <c r="N58" s="252"/>
      <c r="O58" s="311"/>
      <c r="P58" s="252"/>
      <c r="Q58" s="305"/>
    </row>
    <row r="59" spans="2:19" ht="12" thickBot="1" x14ac:dyDescent="0.25">
      <c r="B59" s="312" t="s">
        <v>105</v>
      </c>
      <c r="C59" s="260" t="s">
        <v>787</v>
      </c>
      <c r="D59" s="313"/>
      <c r="E59" s="313"/>
      <c r="F59" s="313"/>
      <c r="G59" s="313"/>
      <c r="I59" s="232"/>
      <c r="K59" s="232"/>
      <c r="L59" s="263">
        <f>SUM(L54:L58)</f>
        <v>0</v>
      </c>
      <c r="M59" s="311"/>
      <c r="N59" s="263">
        <f>SUM(N54:N58)</f>
        <v>0</v>
      </c>
      <c r="O59" s="311"/>
      <c r="P59" s="263">
        <f>SUM(P54:P58)</f>
        <v>0</v>
      </c>
      <c r="Q59" s="305"/>
    </row>
    <row r="60" spans="2:19" s="442" customFormat="1" x14ac:dyDescent="0.2">
      <c r="B60" s="443"/>
      <c r="C60" s="444"/>
      <c r="D60" s="445"/>
      <c r="E60" s="445"/>
      <c r="F60" s="445"/>
      <c r="G60" s="445"/>
      <c r="L60" s="446"/>
      <c r="M60" s="447"/>
      <c r="N60" s="446"/>
      <c r="O60" s="447"/>
      <c r="P60" s="446"/>
      <c r="Q60" s="447"/>
      <c r="R60" s="447"/>
      <c r="S60" s="447"/>
    </row>
    <row r="61" spans="2:19" x14ac:dyDescent="0.2">
      <c r="D61" s="233"/>
      <c r="E61" s="304"/>
      <c r="F61" s="304"/>
      <c r="G61" s="304"/>
      <c r="H61" s="233"/>
      <c r="J61" s="233"/>
      <c r="L61" s="233"/>
      <c r="N61" s="305"/>
      <c r="O61" s="305"/>
      <c r="P61" s="305"/>
      <c r="Q61" s="305"/>
    </row>
    <row r="62" spans="2:19" x14ac:dyDescent="0.2">
      <c r="D62" s="233"/>
      <c r="E62" s="304"/>
      <c r="F62" s="304"/>
      <c r="G62" s="304"/>
      <c r="H62" s="233"/>
      <c r="J62" s="233"/>
      <c r="L62" s="233"/>
      <c r="N62" s="305"/>
      <c r="O62" s="305"/>
      <c r="P62" s="305"/>
      <c r="Q62" s="305"/>
    </row>
    <row r="63" spans="2:19" s="233" customFormat="1" ht="12" thickBot="1" x14ac:dyDescent="0.25">
      <c r="B63" s="275" t="s">
        <v>243</v>
      </c>
      <c r="E63" s="304"/>
      <c r="F63" s="304"/>
      <c r="G63" s="304"/>
    </row>
    <row r="64" spans="2:19" s="233" customFormat="1" ht="12" thickBot="1" x14ac:dyDescent="0.25">
      <c r="B64" s="314"/>
      <c r="D64" s="233" t="s">
        <v>315</v>
      </c>
      <c r="E64" s="304"/>
      <c r="F64" s="304"/>
      <c r="G64" s="304"/>
    </row>
    <row r="65" spans="1:17" s="233" customFormat="1" ht="12" thickBot="1" x14ac:dyDescent="0.25">
      <c r="B65" s="315"/>
      <c r="D65" s="233" t="s">
        <v>316</v>
      </c>
      <c r="E65" s="304"/>
      <c r="F65" s="304"/>
      <c r="G65" s="304"/>
    </row>
    <row r="66" spans="1:17" x14ac:dyDescent="0.2">
      <c r="A66" s="370"/>
      <c r="B66" s="265" t="s">
        <v>338</v>
      </c>
      <c r="C66" s="305"/>
      <c r="D66" s="313" t="s">
        <v>123</v>
      </c>
      <c r="E66" s="651"/>
      <c r="F66" s="651"/>
      <c r="G66" s="651"/>
      <c r="H66" s="370"/>
      <c r="I66" s="305"/>
      <c r="J66" s="370"/>
      <c r="K66" s="305"/>
      <c r="L66" s="370"/>
      <c r="M66" s="305"/>
      <c r="N66" s="370"/>
      <c r="O66" s="305"/>
      <c r="P66" s="370"/>
    </row>
    <row r="67" spans="1:17" x14ac:dyDescent="0.2">
      <c r="A67" s="370"/>
      <c r="B67" s="265">
        <v>1</v>
      </c>
      <c r="C67" s="305"/>
      <c r="D67" s="778" t="s">
        <v>1183</v>
      </c>
      <c r="E67" s="651"/>
      <c r="F67" s="651"/>
      <c r="G67" s="651"/>
      <c r="H67" s="370"/>
      <c r="I67" s="305"/>
      <c r="J67" s="370"/>
      <c r="K67" s="305"/>
      <c r="L67" s="370"/>
      <c r="M67" s="305"/>
      <c r="N67" s="370"/>
      <c r="O67" s="305"/>
      <c r="P67" s="370"/>
    </row>
    <row r="68" spans="1:17" s="298" customFormat="1" ht="23.25" customHeight="1" x14ac:dyDescent="0.2">
      <c r="A68" s="649"/>
      <c r="B68" s="780">
        <v>2</v>
      </c>
      <c r="C68" s="779"/>
      <c r="D68" s="1204" t="s">
        <v>627</v>
      </c>
      <c r="E68" s="1204"/>
      <c r="F68" s="1204"/>
      <c r="G68" s="1204"/>
      <c r="H68" s="1204"/>
      <c r="I68" s="1204"/>
      <c r="J68" s="1204"/>
      <c r="K68" s="1204"/>
      <c r="L68" s="1204"/>
      <c r="M68" s="1204"/>
      <c r="N68" s="1204"/>
      <c r="O68" s="1204"/>
      <c r="P68" s="1204"/>
      <c r="Q68" s="299"/>
    </row>
    <row r="69" spans="1:17" hidden="1" x14ac:dyDescent="0.2">
      <c r="A69" s="370"/>
      <c r="B69" s="370"/>
      <c r="C69" s="305"/>
      <c r="D69" s="370"/>
      <c r="E69" s="651"/>
      <c r="F69" s="651"/>
      <c r="G69" s="651"/>
      <c r="H69" s="370"/>
      <c r="I69" s="305"/>
      <c r="J69" s="370"/>
      <c r="K69" s="305"/>
      <c r="L69" s="370"/>
      <c r="M69" s="305"/>
      <c r="N69" s="370"/>
      <c r="O69" s="305"/>
      <c r="P69" s="370"/>
    </row>
    <row r="70" spans="1:17" hidden="1" x14ac:dyDescent="0.2">
      <c r="A70" s="370"/>
      <c r="B70" s="370"/>
      <c r="C70" s="305"/>
      <c r="D70" s="370"/>
      <c r="E70" s="651"/>
      <c r="F70" s="651"/>
      <c r="G70" s="651"/>
      <c r="H70" s="370"/>
      <c r="I70" s="305"/>
      <c r="J70" s="370"/>
      <c r="K70" s="305"/>
      <c r="L70" s="370"/>
      <c r="M70" s="305"/>
      <c r="N70" s="370"/>
      <c r="O70" s="305"/>
      <c r="P70" s="370"/>
    </row>
    <row r="71" spans="1:17" hidden="1" x14ac:dyDescent="0.2">
      <c r="A71" s="370"/>
      <c r="B71" s="370"/>
      <c r="C71" s="305"/>
      <c r="D71" s="370"/>
      <c r="E71" s="651"/>
      <c r="F71" s="651"/>
      <c r="G71" s="651"/>
      <c r="H71" s="370"/>
      <c r="I71" s="305"/>
      <c r="J71" s="370"/>
      <c r="K71" s="305"/>
      <c r="L71" s="370"/>
      <c r="M71" s="305"/>
      <c r="N71" s="370"/>
      <c r="O71" s="305"/>
      <c r="P71" s="370"/>
    </row>
    <row r="72" spans="1:17" hidden="1" x14ac:dyDescent="0.2">
      <c r="A72" s="370"/>
      <c r="B72" s="370"/>
      <c r="C72" s="305"/>
      <c r="D72" s="370"/>
      <c r="E72" s="651"/>
      <c r="F72" s="651"/>
      <c r="G72" s="651"/>
      <c r="H72" s="370"/>
      <c r="I72" s="305"/>
      <c r="J72" s="370"/>
      <c r="K72" s="305"/>
      <c r="L72" s="370"/>
      <c r="M72" s="305"/>
      <c r="N72" s="370"/>
      <c r="O72" s="305"/>
      <c r="P72" s="370"/>
    </row>
    <row r="73" spans="1:17" hidden="1" x14ac:dyDescent="0.2">
      <c r="A73" s="370"/>
      <c r="B73" s="370"/>
      <c r="C73" s="305"/>
      <c r="D73" s="370"/>
      <c r="E73" s="651"/>
      <c r="F73" s="651"/>
      <c r="G73" s="651"/>
      <c r="H73" s="370"/>
      <c r="I73" s="305"/>
      <c r="J73" s="370"/>
      <c r="K73" s="305"/>
      <c r="L73" s="370"/>
      <c r="M73" s="305"/>
      <c r="N73" s="370"/>
      <c r="O73" s="305"/>
      <c r="P73" s="370"/>
    </row>
    <row r="74" spans="1:17" hidden="1" x14ac:dyDescent="0.2">
      <c r="A74" s="370"/>
      <c r="B74" s="370"/>
      <c r="C74" s="305"/>
      <c r="D74" s="370"/>
      <c r="E74" s="651"/>
      <c r="F74" s="651"/>
      <c r="G74" s="651"/>
      <c r="H74" s="370"/>
      <c r="I74" s="305"/>
      <c r="J74" s="370"/>
      <c r="K74" s="305"/>
      <c r="L74" s="370"/>
      <c r="M74" s="305"/>
      <c r="N74" s="370"/>
      <c r="O74" s="305"/>
      <c r="P74" s="370"/>
    </row>
    <row r="75" spans="1:17" hidden="1" x14ac:dyDescent="0.2">
      <c r="A75" s="370"/>
      <c r="B75" s="370"/>
      <c r="C75" s="305"/>
      <c r="D75" s="370"/>
      <c r="E75" s="651"/>
      <c r="F75" s="651"/>
      <c r="G75" s="651"/>
      <c r="H75" s="370"/>
      <c r="I75" s="305"/>
      <c r="J75" s="370"/>
      <c r="K75" s="305"/>
      <c r="L75" s="370"/>
      <c r="M75" s="305"/>
      <c r="N75" s="370"/>
      <c r="O75" s="305"/>
      <c r="P75" s="370"/>
    </row>
    <row r="76" spans="1:17" hidden="1" x14ac:dyDescent="0.2">
      <c r="A76" s="370"/>
      <c r="B76" s="370"/>
      <c r="C76" s="305"/>
      <c r="D76" s="370"/>
      <c r="E76" s="651"/>
      <c r="F76" s="651"/>
      <c r="G76" s="651"/>
      <c r="H76" s="370"/>
      <c r="I76" s="305"/>
      <c r="J76" s="370"/>
      <c r="K76" s="305"/>
      <c r="L76" s="370"/>
      <c r="M76" s="305"/>
      <c r="N76" s="370"/>
      <c r="O76" s="305"/>
      <c r="P76" s="370"/>
    </row>
    <row r="77" spans="1:17" hidden="1" x14ac:dyDescent="0.2">
      <c r="A77" s="370"/>
      <c r="B77" s="370"/>
      <c r="C77" s="305"/>
      <c r="D77" s="370"/>
      <c r="E77" s="651"/>
      <c r="F77" s="651"/>
      <c r="G77" s="651"/>
      <c r="H77" s="370"/>
      <c r="I77" s="305"/>
      <c r="J77" s="370"/>
      <c r="K77" s="305"/>
      <c r="L77" s="370"/>
      <c r="M77" s="305"/>
      <c r="N77" s="370"/>
      <c r="O77" s="305"/>
      <c r="P77" s="370"/>
    </row>
    <row r="78" spans="1:17" hidden="1" x14ac:dyDescent="0.2">
      <c r="A78" s="370"/>
      <c r="B78" s="370"/>
      <c r="C78" s="305"/>
      <c r="D78" s="370"/>
      <c r="E78" s="651"/>
      <c r="F78" s="651"/>
      <c r="G78" s="651"/>
      <c r="H78" s="370"/>
      <c r="I78" s="305"/>
      <c r="J78" s="370"/>
      <c r="K78" s="305"/>
      <c r="L78" s="370"/>
      <c r="M78" s="305"/>
      <c r="N78" s="370"/>
      <c r="O78" s="305"/>
      <c r="P78" s="370"/>
    </row>
    <row r="79" spans="1:17" hidden="1" x14ac:dyDescent="0.2">
      <c r="A79" s="370"/>
      <c r="B79" s="370"/>
      <c r="C79" s="305"/>
      <c r="D79" s="370"/>
      <c r="E79" s="651"/>
      <c r="F79" s="651"/>
      <c r="G79" s="651"/>
      <c r="H79" s="370"/>
      <c r="I79" s="305"/>
      <c r="J79" s="370"/>
      <c r="K79" s="305"/>
      <c r="L79" s="370"/>
      <c r="M79" s="305"/>
      <c r="N79" s="370"/>
      <c r="O79" s="305"/>
      <c r="P79" s="370"/>
    </row>
    <row r="80" spans="1:17" hidden="1" x14ac:dyDescent="0.2">
      <c r="A80" s="370"/>
      <c r="B80" s="370"/>
      <c r="C80" s="305"/>
      <c r="D80" s="370"/>
      <c r="E80" s="651"/>
      <c r="F80" s="651"/>
      <c r="G80" s="651"/>
      <c r="H80" s="370"/>
      <c r="I80" s="305"/>
      <c r="J80" s="370"/>
      <c r="K80" s="305"/>
      <c r="L80" s="370"/>
      <c r="M80" s="305"/>
      <c r="N80" s="370"/>
      <c r="O80" s="305"/>
      <c r="P80" s="370"/>
    </row>
    <row r="81" spans="1:16" hidden="1" x14ac:dyDescent="0.2">
      <c r="A81" s="370"/>
      <c r="B81" s="370"/>
      <c r="C81" s="305"/>
      <c r="D81" s="370"/>
      <c r="E81" s="651"/>
      <c r="F81" s="651"/>
      <c r="G81" s="651"/>
      <c r="H81" s="370"/>
      <c r="I81" s="305"/>
      <c r="J81" s="370"/>
      <c r="K81" s="305"/>
      <c r="L81" s="370"/>
      <c r="M81" s="305"/>
      <c r="N81" s="370"/>
      <c r="O81" s="305"/>
      <c r="P81" s="370"/>
    </row>
    <row r="82" spans="1:16" hidden="1" x14ac:dyDescent="0.2">
      <c r="A82" s="370"/>
      <c r="B82" s="370"/>
      <c r="C82" s="305"/>
      <c r="D82" s="370"/>
      <c r="E82" s="651"/>
      <c r="F82" s="651"/>
      <c r="G82" s="651"/>
      <c r="H82" s="370"/>
      <c r="I82" s="305"/>
      <c r="J82" s="370"/>
      <c r="K82" s="305"/>
      <c r="L82" s="370"/>
      <c r="M82" s="305"/>
      <c r="N82" s="370"/>
      <c r="O82" s="305"/>
      <c r="P82" s="370"/>
    </row>
    <row r="83" spans="1:16" hidden="1" x14ac:dyDescent="0.2">
      <c r="A83" s="370"/>
      <c r="B83" s="370"/>
      <c r="C83" s="305"/>
      <c r="D83" s="370"/>
      <c r="E83" s="651"/>
      <c r="F83" s="651"/>
      <c r="G83" s="651"/>
      <c r="H83" s="370"/>
      <c r="I83" s="305"/>
      <c r="J83" s="370"/>
      <c r="K83" s="305"/>
      <c r="L83" s="370"/>
      <c r="M83" s="305"/>
      <c r="N83" s="370"/>
      <c r="O83" s="305"/>
      <c r="P83" s="370"/>
    </row>
    <row r="84" spans="1:16" hidden="1" x14ac:dyDescent="0.2">
      <c r="A84" s="370"/>
      <c r="B84" s="370"/>
      <c r="C84" s="305"/>
      <c r="D84" s="370"/>
      <c r="E84" s="651"/>
      <c r="F84" s="651"/>
      <c r="G84" s="651"/>
      <c r="H84" s="370"/>
      <c r="I84" s="305"/>
      <c r="J84" s="370"/>
      <c r="K84" s="305"/>
      <c r="L84" s="370"/>
      <c r="M84" s="305"/>
      <c r="N84" s="370"/>
      <c r="O84" s="305"/>
      <c r="P84" s="370"/>
    </row>
    <row r="85" spans="1:16" hidden="1" x14ac:dyDescent="0.2">
      <c r="A85" s="370"/>
      <c r="B85" s="370"/>
      <c r="C85" s="305"/>
      <c r="D85" s="370"/>
      <c r="E85" s="651"/>
      <c r="F85" s="651"/>
      <c r="G85" s="651"/>
      <c r="H85" s="370"/>
      <c r="I85" s="305"/>
      <c r="J85" s="370"/>
      <c r="K85" s="305"/>
      <c r="L85" s="370"/>
      <c r="M85" s="305"/>
      <c r="N85" s="370"/>
      <c r="O85" s="305"/>
      <c r="P85" s="370"/>
    </row>
    <row r="86" spans="1:16" hidden="1" x14ac:dyDescent="0.2">
      <c r="A86" s="370"/>
      <c r="B86" s="370"/>
      <c r="C86" s="305"/>
      <c r="D86" s="370"/>
      <c r="E86" s="651"/>
      <c r="F86" s="651"/>
      <c r="G86" s="651"/>
      <c r="H86" s="370"/>
      <c r="I86" s="305"/>
      <c r="J86" s="370"/>
      <c r="K86" s="305"/>
      <c r="L86" s="370"/>
      <c r="M86" s="305"/>
      <c r="N86" s="370"/>
      <c r="O86" s="305"/>
      <c r="P86" s="370"/>
    </row>
    <row r="87" spans="1:16" hidden="1" x14ac:dyDescent="0.2">
      <c r="A87" s="370"/>
      <c r="B87" s="370"/>
      <c r="C87" s="305"/>
      <c r="D87" s="370"/>
      <c r="E87" s="651"/>
      <c r="F87" s="651"/>
      <c r="G87" s="651"/>
      <c r="H87" s="370"/>
      <c r="I87" s="305"/>
      <c r="J87" s="370"/>
      <c r="K87" s="305"/>
      <c r="L87" s="370"/>
      <c r="M87" s="305"/>
      <c r="N87" s="370"/>
      <c r="O87" s="305"/>
      <c r="P87" s="370"/>
    </row>
    <row r="88" spans="1:16" hidden="1" x14ac:dyDescent="0.2">
      <c r="A88" s="370"/>
      <c r="B88" s="370"/>
      <c r="C88" s="305"/>
      <c r="D88" s="370"/>
      <c r="E88" s="651"/>
      <c r="F88" s="651"/>
      <c r="G88" s="651"/>
      <c r="H88" s="370"/>
      <c r="I88" s="305"/>
      <c r="J88" s="370"/>
      <c r="K88" s="305"/>
      <c r="L88" s="370"/>
      <c r="M88" s="305"/>
      <c r="N88" s="370"/>
      <c r="O88" s="305"/>
      <c r="P88" s="370"/>
    </row>
    <row r="89" spans="1:16" hidden="1" x14ac:dyDescent="0.2">
      <c r="A89" s="370"/>
      <c r="B89" s="370"/>
      <c r="C89" s="305"/>
      <c r="D89" s="370"/>
      <c r="E89" s="651"/>
      <c r="F89" s="651"/>
      <c r="G89" s="651"/>
      <c r="H89" s="370"/>
      <c r="I89" s="305"/>
      <c r="J89" s="370"/>
      <c r="K89" s="305"/>
      <c r="L89" s="370"/>
      <c r="M89" s="305"/>
      <c r="N89" s="370"/>
      <c r="O89" s="305"/>
      <c r="P89" s="370"/>
    </row>
    <row r="90" spans="1:16" hidden="1" x14ac:dyDescent="0.2">
      <c r="A90" s="370"/>
      <c r="B90" s="370"/>
      <c r="C90" s="305"/>
      <c r="D90" s="370"/>
      <c r="E90" s="651"/>
      <c r="F90" s="651"/>
      <c r="G90" s="651"/>
      <c r="H90" s="370"/>
      <c r="I90" s="305"/>
      <c r="J90" s="370"/>
      <c r="K90" s="305"/>
      <c r="L90" s="370"/>
      <c r="M90" s="305"/>
      <c r="N90" s="370"/>
      <c r="O90" s="305"/>
      <c r="P90" s="370"/>
    </row>
    <row r="91" spans="1:16" hidden="1" x14ac:dyDescent="0.2">
      <c r="A91" s="370"/>
      <c r="B91" s="370"/>
      <c r="C91" s="305"/>
      <c r="D91" s="370"/>
      <c r="E91" s="651"/>
      <c r="F91" s="651"/>
      <c r="G91" s="651"/>
      <c r="H91" s="370"/>
      <c r="I91" s="305"/>
      <c r="J91" s="370"/>
      <c r="K91" s="305"/>
      <c r="L91" s="370"/>
      <c r="M91" s="305"/>
      <c r="N91" s="370"/>
      <c r="O91" s="305"/>
      <c r="P91" s="370"/>
    </row>
    <row r="92" spans="1:16" hidden="1" x14ac:dyDescent="0.2">
      <c r="A92" s="370"/>
      <c r="B92" s="370"/>
      <c r="C92" s="305"/>
      <c r="D92" s="370"/>
      <c r="E92" s="651"/>
      <c r="F92" s="651"/>
      <c r="G92" s="651"/>
      <c r="H92" s="370"/>
      <c r="I92" s="305"/>
      <c r="J92" s="370"/>
      <c r="K92" s="305"/>
      <c r="L92" s="370"/>
      <c r="M92" s="305"/>
      <c r="N92" s="370"/>
      <c r="O92" s="305"/>
      <c r="P92" s="370"/>
    </row>
    <row r="93" spans="1:16" hidden="1" x14ac:dyDescent="0.2">
      <c r="A93" s="370"/>
      <c r="B93" s="370"/>
      <c r="C93" s="305"/>
      <c r="D93" s="370"/>
      <c r="E93" s="651"/>
      <c r="F93" s="651"/>
      <c r="G93" s="651"/>
      <c r="H93" s="370"/>
      <c r="I93" s="305"/>
      <c r="J93" s="370"/>
      <c r="K93" s="305"/>
      <c r="L93" s="370"/>
      <c r="M93" s="305"/>
      <c r="N93" s="370"/>
      <c r="O93" s="305"/>
      <c r="P93" s="370"/>
    </row>
    <row r="94" spans="1:16" hidden="1" x14ac:dyDescent="0.2">
      <c r="A94" s="370"/>
      <c r="B94" s="370"/>
      <c r="C94" s="305"/>
      <c r="D94" s="370"/>
      <c r="E94" s="651"/>
      <c r="F94" s="651"/>
      <c r="G94" s="651"/>
      <c r="H94" s="370"/>
      <c r="I94" s="305"/>
      <c r="J94" s="370"/>
      <c r="K94" s="305"/>
      <c r="L94" s="370"/>
      <c r="M94" s="305"/>
      <c r="N94" s="370"/>
      <c r="O94" s="305"/>
      <c r="P94" s="370"/>
    </row>
    <row r="95" spans="1:16" hidden="1" x14ac:dyDescent="0.2">
      <c r="A95" s="370"/>
      <c r="B95" s="370"/>
      <c r="C95" s="305"/>
      <c r="D95" s="370"/>
      <c r="E95" s="651"/>
      <c r="F95" s="651"/>
      <c r="G95" s="651"/>
      <c r="H95" s="370"/>
      <c r="I95" s="305"/>
      <c r="J95" s="370"/>
      <c r="K95" s="305"/>
      <c r="L95" s="370"/>
      <c r="M95" s="305"/>
      <c r="N95" s="370"/>
      <c r="O95" s="305"/>
      <c r="P95" s="370"/>
    </row>
    <row r="96" spans="1:16" hidden="1" x14ac:dyDescent="0.2">
      <c r="A96" s="370"/>
      <c r="B96" s="370"/>
      <c r="C96" s="305"/>
      <c r="D96" s="370"/>
      <c r="E96" s="651"/>
      <c r="F96" s="651"/>
      <c r="G96" s="651"/>
      <c r="H96" s="370"/>
      <c r="I96" s="305"/>
      <c r="J96" s="370"/>
      <c r="K96" s="305"/>
      <c r="L96" s="370"/>
      <c r="M96" s="305"/>
      <c r="N96" s="370"/>
      <c r="O96" s="305"/>
      <c r="P96" s="370"/>
    </row>
    <row r="97" spans="1:16" hidden="1" x14ac:dyDescent="0.2">
      <c r="A97" s="370"/>
      <c r="B97" s="370"/>
      <c r="C97" s="305"/>
      <c r="D97" s="370"/>
      <c r="E97" s="651"/>
      <c r="F97" s="651"/>
      <c r="G97" s="651"/>
      <c r="H97" s="370"/>
      <c r="I97" s="305"/>
      <c r="J97" s="370"/>
      <c r="K97" s="305"/>
      <c r="L97" s="370"/>
      <c r="M97" s="305"/>
      <c r="N97" s="370"/>
      <c r="O97" s="305"/>
      <c r="P97" s="370"/>
    </row>
    <row r="98" spans="1:16" hidden="1" x14ac:dyDescent="0.2">
      <c r="A98" s="370"/>
      <c r="B98" s="370"/>
      <c r="C98" s="305"/>
      <c r="D98" s="370"/>
      <c r="E98" s="651"/>
      <c r="F98" s="651"/>
      <c r="G98" s="651"/>
      <c r="H98" s="370"/>
      <c r="I98" s="305"/>
      <c r="J98" s="370"/>
      <c r="K98" s="305"/>
      <c r="L98" s="370"/>
      <c r="M98" s="305"/>
      <c r="N98" s="370"/>
      <c r="O98" s="305"/>
      <c r="P98" s="370"/>
    </row>
    <row r="99" spans="1:16" hidden="1" x14ac:dyDescent="0.2">
      <c r="A99" s="370"/>
      <c r="B99" s="370"/>
      <c r="C99" s="305"/>
      <c r="D99" s="370"/>
      <c r="E99" s="651"/>
      <c r="F99" s="651"/>
      <c r="G99" s="651"/>
      <c r="H99" s="370"/>
      <c r="I99" s="305"/>
      <c r="J99" s="370"/>
      <c r="K99" s="305"/>
      <c r="L99" s="370"/>
      <c r="M99" s="305"/>
      <c r="N99" s="370"/>
      <c r="O99" s="305"/>
      <c r="P99" s="370"/>
    </row>
    <row r="100" spans="1:16" hidden="1" x14ac:dyDescent="0.2">
      <c r="A100" s="370"/>
      <c r="B100" s="370"/>
      <c r="C100" s="305"/>
      <c r="D100" s="370"/>
      <c r="E100" s="651"/>
      <c r="F100" s="651"/>
      <c r="G100" s="651"/>
      <c r="H100" s="370"/>
      <c r="I100" s="305"/>
      <c r="J100" s="370"/>
      <c r="K100" s="305"/>
      <c r="L100" s="370"/>
      <c r="M100" s="305"/>
      <c r="N100" s="370"/>
      <c r="O100" s="305"/>
      <c r="P100" s="370"/>
    </row>
    <row r="101" spans="1:16" hidden="1" x14ac:dyDescent="0.2">
      <c r="A101" s="370"/>
      <c r="B101" s="370"/>
      <c r="C101" s="305"/>
      <c r="D101" s="370"/>
      <c r="E101" s="651"/>
      <c r="F101" s="651"/>
      <c r="G101" s="651"/>
      <c r="H101" s="370"/>
      <c r="I101" s="305"/>
      <c r="J101" s="370"/>
      <c r="K101" s="305"/>
      <c r="L101" s="370"/>
      <c r="M101" s="305"/>
      <c r="N101" s="370"/>
      <c r="O101" s="305"/>
      <c r="P101" s="370"/>
    </row>
    <row r="102" spans="1:16" hidden="1" x14ac:dyDescent="0.2">
      <c r="A102" s="370"/>
      <c r="B102" s="370"/>
      <c r="C102" s="305"/>
      <c r="D102" s="370"/>
      <c r="E102" s="651"/>
      <c r="F102" s="651"/>
      <c r="G102" s="651"/>
      <c r="H102" s="370"/>
      <c r="I102" s="305"/>
      <c r="J102" s="370"/>
      <c r="K102" s="305"/>
      <c r="L102" s="370"/>
      <c r="M102" s="305"/>
      <c r="N102" s="370"/>
      <c r="O102" s="305"/>
      <c r="P102" s="370"/>
    </row>
    <row r="103" spans="1:16" hidden="1" x14ac:dyDescent="0.2">
      <c r="A103" s="370"/>
      <c r="B103" s="370"/>
      <c r="C103" s="305"/>
      <c r="D103" s="370"/>
      <c r="E103" s="651"/>
      <c r="F103" s="651"/>
      <c r="G103" s="651"/>
      <c r="H103" s="370"/>
      <c r="I103" s="305"/>
      <c r="J103" s="370"/>
      <c r="K103" s="305"/>
      <c r="L103" s="370"/>
      <c r="M103" s="305"/>
      <c r="N103" s="370"/>
      <c r="O103" s="305"/>
      <c r="P103" s="370"/>
    </row>
    <row r="104" spans="1:16" hidden="1" x14ac:dyDescent="0.2">
      <c r="A104" s="370"/>
      <c r="B104" s="370"/>
      <c r="C104" s="305"/>
      <c r="D104" s="370"/>
      <c r="E104" s="651"/>
      <c r="F104" s="651"/>
      <c r="G104" s="651"/>
      <c r="H104" s="370"/>
      <c r="I104" s="305"/>
      <c r="J104" s="370"/>
      <c r="K104" s="305"/>
      <c r="L104" s="370"/>
      <c r="M104" s="305"/>
      <c r="N104" s="370"/>
      <c r="O104" s="305"/>
      <c r="P104" s="370"/>
    </row>
    <row r="105" spans="1:16" hidden="1" x14ac:dyDescent="0.2">
      <c r="A105" s="370"/>
      <c r="B105" s="370"/>
      <c r="C105" s="305"/>
      <c r="D105" s="370"/>
      <c r="E105" s="651"/>
      <c r="F105" s="651"/>
      <c r="G105" s="651"/>
      <c r="H105" s="370"/>
      <c r="I105" s="305"/>
      <c r="J105" s="370"/>
      <c r="K105" s="305"/>
      <c r="L105" s="370"/>
      <c r="M105" s="305"/>
      <c r="N105" s="370"/>
      <c r="O105" s="305"/>
      <c r="P105" s="370"/>
    </row>
    <row r="106" spans="1:16" hidden="1" x14ac:dyDescent="0.2">
      <c r="A106" s="370"/>
      <c r="B106" s="370"/>
      <c r="C106" s="305"/>
      <c r="D106" s="370"/>
      <c r="E106" s="651"/>
      <c r="F106" s="651"/>
      <c r="G106" s="651"/>
      <c r="H106" s="370"/>
      <c r="I106" s="305"/>
      <c r="J106" s="370"/>
      <c r="K106" s="305"/>
      <c r="L106" s="370"/>
      <c r="M106" s="305"/>
      <c r="N106" s="370"/>
      <c r="O106" s="305"/>
      <c r="P106" s="370"/>
    </row>
    <row r="107" spans="1:16" hidden="1" x14ac:dyDescent="0.2">
      <c r="A107" s="370"/>
      <c r="B107" s="370"/>
      <c r="C107" s="305"/>
      <c r="D107" s="370"/>
      <c r="E107" s="651"/>
      <c r="F107" s="651"/>
      <c r="G107" s="651"/>
      <c r="H107" s="370"/>
      <c r="I107" s="305"/>
      <c r="J107" s="370"/>
      <c r="K107" s="305"/>
      <c r="L107" s="370"/>
      <c r="M107" s="305"/>
      <c r="N107" s="370"/>
      <c r="O107" s="305"/>
      <c r="P107" s="370"/>
    </row>
    <row r="108" spans="1:16" hidden="1" x14ac:dyDescent="0.2">
      <c r="A108" s="370"/>
      <c r="B108" s="370"/>
      <c r="C108" s="305"/>
      <c r="D108" s="370"/>
      <c r="E108" s="651"/>
      <c r="F108" s="651"/>
      <c r="G108" s="651"/>
      <c r="H108" s="370"/>
      <c r="I108" s="305"/>
      <c r="J108" s="370"/>
      <c r="K108" s="305"/>
      <c r="L108" s="370"/>
      <c r="M108" s="305"/>
      <c r="N108" s="370"/>
      <c r="O108" s="305"/>
      <c r="P108" s="370"/>
    </row>
    <row r="109" spans="1:16" hidden="1" x14ac:dyDescent="0.2">
      <c r="A109" s="370"/>
      <c r="B109" s="370"/>
      <c r="C109" s="305"/>
      <c r="D109" s="370"/>
      <c r="E109" s="651"/>
      <c r="F109" s="651"/>
      <c r="G109" s="651"/>
      <c r="H109" s="370"/>
      <c r="I109" s="305"/>
      <c r="J109" s="370"/>
      <c r="K109" s="305"/>
      <c r="L109" s="370"/>
      <c r="M109" s="305"/>
      <c r="N109" s="370"/>
      <c r="O109" s="305"/>
      <c r="P109" s="370"/>
    </row>
    <row r="110" spans="1:16" hidden="1" x14ac:dyDescent="0.2">
      <c r="A110" s="370"/>
      <c r="B110" s="370"/>
      <c r="C110" s="305"/>
      <c r="D110" s="370"/>
      <c r="E110" s="651"/>
      <c r="F110" s="651"/>
      <c r="G110" s="651"/>
      <c r="H110" s="370"/>
      <c r="I110" s="305"/>
      <c r="J110" s="370"/>
      <c r="K110" s="305"/>
      <c r="L110" s="370"/>
      <c r="M110" s="305"/>
      <c r="N110" s="370"/>
      <c r="O110" s="305"/>
      <c r="P110" s="370"/>
    </row>
    <row r="111" spans="1:16" hidden="1" x14ac:dyDescent="0.2">
      <c r="A111" s="370"/>
      <c r="B111" s="370"/>
      <c r="C111" s="305"/>
      <c r="D111" s="370"/>
      <c r="E111" s="651"/>
      <c r="F111" s="651"/>
      <c r="G111" s="651"/>
      <c r="H111" s="370"/>
      <c r="I111" s="305"/>
      <c r="J111" s="370"/>
      <c r="K111" s="305"/>
      <c r="L111" s="370"/>
      <c r="M111" s="305"/>
      <c r="N111" s="370"/>
      <c r="O111" s="305"/>
      <c r="P111" s="370"/>
    </row>
    <row r="112" spans="1:16" hidden="1" x14ac:dyDescent="0.2">
      <c r="A112" s="370"/>
      <c r="B112" s="370"/>
      <c r="C112" s="305"/>
      <c r="D112" s="370"/>
      <c r="E112" s="651"/>
      <c r="F112" s="651"/>
      <c r="G112" s="651"/>
      <c r="H112" s="370"/>
      <c r="I112" s="305"/>
      <c r="J112" s="370"/>
      <c r="K112" s="305"/>
      <c r="L112" s="370"/>
      <c r="M112" s="305"/>
      <c r="N112" s="370"/>
      <c r="O112" s="305"/>
      <c r="P112" s="370"/>
    </row>
    <row r="113" spans="1:16" x14ac:dyDescent="0.2">
      <c r="A113" s="370"/>
      <c r="B113" s="370"/>
      <c r="C113" s="305"/>
      <c r="D113" s="370"/>
      <c r="E113" s="651"/>
      <c r="F113" s="651"/>
      <c r="G113" s="651"/>
      <c r="H113" s="370"/>
      <c r="I113" s="305"/>
      <c r="J113" s="370"/>
      <c r="K113" s="305"/>
      <c r="L113" s="370"/>
      <c r="M113" s="305"/>
      <c r="N113" s="370"/>
      <c r="O113" s="305"/>
      <c r="P113" s="370"/>
    </row>
    <row r="114" spans="1:16" x14ac:dyDescent="0.2">
      <c r="A114" s="370"/>
      <c r="B114" s="370"/>
      <c r="C114" s="305"/>
      <c r="D114" s="370"/>
      <c r="E114" s="651"/>
      <c r="F114" s="651"/>
      <c r="G114" s="651"/>
      <c r="H114" s="370"/>
      <c r="I114" s="305"/>
      <c r="J114" s="370"/>
      <c r="K114" s="305"/>
      <c r="L114" s="370"/>
      <c r="M114" s="305"/>
      <c r="N114" s="370"/>
      <c r="O114" s="305"/>
      <c r="P114" s="370"/>
    </row>
    <row r="115" spans="1:16" x14ac:dyDescent="0.2">
      <c r="A115" s="370"/>
      <c r="B115" s="370"/>
      <c r="C115" s="305"/>
      <c r="D115" s="370"/>
      <c r="E115" s="651"/>
      <c r="F115" s="651"/>
      <c r="G115" s="651"/>
      <c r="H115" s="370"/>
      <c r="I115" s="305"/>
      <c r="J115" s="370"/>
      <c r="K115" s="305"/>
      <c r="L115" s="370"/>
      <c r="M115" s="305"/>
      <c r="N115" s="370"/>
      <c r="O115" s="305"/>
      <c r="P115" s="370"/>
    </row>
    <row r="116" spans="1:16" x14ac:dyDescent="0.2">
      <c r="A116" s="370"/>
      <c r="B116" s="370"/>
      <c r="C116" s="305"/>
      <c r="D116" s="370"/>
      <c r="E116" s="651"/>
      <c r="F116" s="651"/>
      <c r="G116" s="651"/>
      <c r="H116" s="370"/>
      <c r="I116" s="305"/>
      <c r="J116" s="370"/>
      <c r="K116" s="305"/>
      <c r="L116" s="370"/>
      <c r="M116" s="305"/>
      <c r="N116" s="370"/>
      <c r="O116" s="305"/>
      <c r="P116" s="370"/>
    </row>
    <row r="117" spans="1:16" x14ac:dyDescent="0.2">
      <c r="A117" s="370"/>
      <c r="B117" s="370"/>
      <c r="C117" s="305"/>
      <c r="D117" s="370"/>
      <c r="E117" s="651"/>
      <c r="F117" s="651"/>
      <c r="G117" s="651"/>
      <c r="H117" s="370"/>
      <c r="I117" s="305"/>
      <c r="J117" s="370"/>
      <c r="K117" s="305"/>
      <c r="L117" s="370"/>
      <c r="M117" s="305"/>
      <c r="N117" s="370"/>
      <c r="O117" s="305"/>
      <c r="P117" s="370"/>
    </row>
    <row r="118" spans="1:16" x14ac:dyDescent="0.2">
      <c r="A118" s="370"/>
      <c r="B118" s="370"/>
      <c r="C118" s="305"/>
      <c r="D118" s="370"/>
      <c r="E118" s="651"/>
      <c r="F118" s="651"/>
      <c r="G118" s="651"/>
      <c r="H118" s="370"/>
      <c r="I118" s="305"/>
      <c r="J118" s="370"/>
      <c r="K118" s="305"/>
      <c r="L118" s="370"/>
      <c r="M118" s="305"/>
      <c r="N118" s="370"/>
      <c r="O118" s="305"/>
      <c r="P118" s="370"/>
    </row>
    <row r="119" spans="1:16" x14ac:dyDescent="0.2">
      <c r="A119" s="370"/>
      <c r="B119" s="370"/>
      <c r="C119" s="305"/>
      <c r="D119" s="370"/>
      <c r="E119" s="651"/>
      <c r="F119" s="651"/>
      <c r="G119" s="651"/>
      <c r="H119" s="370"/>
      <c r="I119" s="305"/>
      <c r="J119" s="370"/>
      <c r="K119" s="305"/>
      <c r="L119" s="370"/>
      <c r="M119" s="305"/>
      <c r="N119" s="370"/>
      <c r="O119" s="305"/>
      <c r="P119" s="370"/>
    </row>
    <row r="120" spans="1:16" x14ac:dyDescent="0.2">
      <c r="A120" s="370"/>
      <c r="B120" s="370"/>
      <c r="C120" s="305"/>
      <c r="D120" s="370"/>
      <c r="E120" s="651"/>
      <c r="F120" s="651"/>
      <c r="G120" s="651"/>
      <c r="H120" s="370"/>
      <c r="I120" s="305"/>
      <c r="J120" s="370"/>
      <c r="K120" s="305"/>
      <c r="L120" s="370"/>
      <c r="M120" s="305"/>
      <c r="N120" s="370"/>
      <c r="O120" s="305"/>
      <c r="P120" s="370"/>
    </row>
    <row r="121" spans="1:16" x14ac:dyDescent="0.2">
      <c r="A121" s="370"/>
      <c r="B121" s="370"/>
      <c r="C121" s="305"/>
      <c r="D121" s="370"/>
      <c r="E121" s="651"/>
      <c r="F121" s="651"/>
      <c r="G121" s="651"/>
      <c r="H121" s="370"/>
      <c r="I121" s="305"/>
      <c r="J121" s="370"/>
      <c r="K121" s="305"/>
      <c r="L121" s="370"/>
      <c r="M121" s="305"/>
      <c r="N121" s="370"/>
      <c r="O121" s="305"/>
      <c r="P121" s="370"/>
    </row>
    <row r="122" spans="1:16" x14ac:dyDescent="0.2"/>
    <row r="123" spans="1:16" x14ac:dyDescent="0.2"/>
    <row r="124" spans="1:16" x14ac:dyDescent="0.2"/>
    <row r="125" spans="1:16" x14ac:dyDescent="0.2"/>
    <row r="126" spans="1:16" x14ac:dyDescent="0.2"/>
    <row r="127" spans="1:16" x14ac:dyDescent="0.2"/>
    <row r="128" spans="1:16"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sheetData>
  <sheetProtection algorithmName="SHA-512" hashValue="8s1lrUaS+GOlqxmiIBUaYmVBYdPtd398jTI0y5HNOLEpsl7HIlk8G1s04D810QRB4CnBblqINZlTJvQ0cFzYkQ==" saltValue="SDKQNdaYiuQ1mMqKqBtNVg==" spinCount="100000" sheet="1" objects="1" scenarios="1"/>
  <mergeCells count="2">
    <mergeCell ref="B5:F5"/>
    <mergeCell ref="D68:P68"/>
  </mergeCells>
  <dataValidations count="1">
    <dataValidation type="decimal" operator="greaterThan" allowBlank="1" showInputMessage="1" showErrorMessage="1" error="Please enter the amount in positive figures" sqref="L14 J28 L28 N28 J30 L30 N30">
      <formula1>-0.00000000001</formula1>
    </dataValidation>
  </dataValidations>
  <pageMargins left="0.34" right="0.34" top="0.5" bottom="0.4" header="0.2" footer="0.2"/>
  <pageSetup paperSize="9" scale="70" orientation="portrait" r:id="rId1"/>
  <headerFooter alignWithMargins="0">
    <oddFooter>&amp;L&amp;8&amp;A&amp;R&amp;8&amp;P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5"/>
  <sheetViews>
    <sheetView showGridLines="0" topLeftCell="D61" workbookViewId="0">
      <selection activeCell="P1" sqref="P1"/>
    </sheetView>
  </sheetViews>
  <sheetFormatPr defaultColWidth="0" defaultRowHeight="11.25" zeroHeight="1" x14ac:dyDescent="0.2"/>
  <cols>
    <col min="1" max="1" width="2.28515625" style="232" customWidth="1"/>
    <col min="2" max="2" width="5.7109375" style="232" customWidth="1"/>
    <col min="3" max="3" width="2.28515625" style="233" customWidth="1"/>
    <col min="4" max="4" width="2.28515625" style="232" customWidth="1"/>
    <col min="5" max="5" width="6.28515625" style="235" customWidth="1"/>
    <col min="6" max="6" width="36.7109375" style="235" customWidth="1"/>
    <col min="7" max="7" width="7.140625" style="235" customWidth="1"/>
    <col min="8" max="8" width="14.28515625" style="232" customWidth="1"/>
    <col min="9" max="9" width="0.7109375" style="233" customWidth="1"/>
    <col min="10" max="10" width="14.7109375" style="232" customWidth="1"/>
    <col min="11" max="11" width="0.7109375" style="233" customWidth="1"/>
    <col min="12" max="12" width="15" style="232" customWidth="1"/>
    <col min="13" max="13" width="0.5703125" style="233" customWidth="1"/>
    <col min="14" max="14" width="15.140625" style="232" customWidth="1"/>
    <col min="15" max="15" width="0.7109375" style="233" customWidth="1"/>
    <col min="16" max="16" width="15" style="232" customWidth="1"/>
    <col min="17" max="17" width="2.28515625" style="232" customWidth="1"/>
    <col min="18" max="18" width="1" style="233" hidden="1" customWidth="1"/>
    <col min="19" max="19" width="0" style="233" hidden="1" customWidth="1"/>
    <col min="20" max="16384" width="0" style="232" hidden="1"/>
  </cols>
  <sheetData>
    <row r="1" spans="1:19" ht="13.5" thickBot="1" x14ac:dyDescent="0.3">
      <c r="A1" s="370"/>
      <c r="B1" s="610" t="s">
        <v>824</v>
      </c>
      <c r="C1" s="61"/>
      <c r="D1" s="61"/>
      <c r="E1" s="61"/>
      <c r="F1" s="61"/>
      <c r="G1" s="370"/>
      <c r="O1" s="31" t="s">
        <v>213</v>
      </c>
      <c r="P1" s="738" t="str">
        <f>IF('Sec A Balance Sheet - SF'!$I$1=0," ",'Sec A Balance Sheet - SF'!$I$1)</f>
        <v xml:space="preserve"> </v>
      </c>
    </row>
    <row r="2" spans="1:19" ht="12.75" x14ac:dyDescent="0.25">
      <c r="A2" s="370"/>
      <c r="B2" s="610" t="s">
        <v>1190</v>
      </c>
      <c r="C2" s="61"/>
      <c r="D2" s="61"/>
      <c r="E2" s="61"/>
      <c r="F2" s="61"/>
      <c r="G2" s="61"/>
      <c r="H2" s="32"/>
    </row>
    <row r="3" spans="1:19" x14ac:dyDescent="0.2">
      <c r="A3" s="370"/>
      <c r="B3" s="652" t="s">
        <v>594</v>
      </c>
      <c r="C3" s="305"/>
      <c r="D3" s="370"/>
      <c r="E3" s="651"/>
      <c r="F3" s="652"/>
      <c r="G3" s="651"/>
    </row>
    <row r="4" spans="1:19" ht="12" thickBot="1" x14ac:dyDescent="0.25">
      <c r="A4" s="370"/>
      <c r="B4" s="652"/>
      <c r="C4" s="305"/>
      <c r="D4" s="370"/>
      <c r="E4" s="651"/>
      <c r="F4" s="651"/>
      <c r="G4" s="651"/>
    </row>
    <row r="5" spans="1:19" s="242" customFormat="1" ht="39" customHeight="1" thickTop="1" thickBot="1" x14ac:dyDescent="0.25">
      <c r="A5" s="795"/>
      <c r="B5" s="1205" t="s">
        <v>524</v>
      </c>
      <c r="C5" s="1205"/>
      <c r="D5" s="1205"/>
      <c r="E5" s="1205"/>
      <c r="F5" s="1205"/>
      <c r="G5" s="796"/>
      <c r="H5" s="792" t="s">
        <v>1182</v>
      </c>
      <c r="I5" s="793"/>
      <c r="J5" s="793" t="s">
        <v>1171</v>
      </c>
      <c r="K5" s="793"/>
      <c r="L5" s="793" t="s">
        <v>1172</v>
      </c>
      <c r="M5" s="793"/>
      <c r="N5" s="799" t="s">
        <v>107</v>
      </c>
      <c r="O5" s="240"/>
      <c r="P5" s="241"/>
      <c r="Q5" s="241"/>
    </row>
    <row r="6" spans="1:19" s="246" customFormat="1" ht="12" thickTop="1" x14ac:dyDescent="0.2">
      <c r="B6" s="243"/>
      <c r="C6" s="244"/>
      <c r="D6" s="245"/>
      <c r="G6" s="247"/>
      <c r="H6" s="248"/>
      <c r="I6" s="249"/>
      <c r="J6" s="248"/>
      <c r="K6" s="249"/>
      <c r="L6" s="248"/>
      <c r="M6" s="248"/>
      <c r="N6" s="248"/>
      <c r="O6" s="248"/>
      <c r="P6" s="245"/>
      <c r="Q6" s="245"/>
    </row>
    <row r="7" spans="1:19" s="246" customFormat="1" x14ac:dyDescent="0.2">
      <c r="B7" s="250" t="s">
        <v>586</v>
      </c>
      <c r="C7" s="243" t="s">
        <v>108</v>
      </c>
      <c r="D7" s="245"/>
      <c r="G7" s="251"/>
      <c r="H7" s="252"/>
      <c r="I7" s="253"/>
      <c r="J7" s="252"/>
      <c r="K7" s="253"/>
      <c r="L7" s="252"/>
      <c r="M7" s="254"/>
      <c r="N7" s="252"/>
      <c r="O7" s="245"/>
      <c r="P7" s="245"/>
      <c r="Q7" s="245"/>
    </row>
    <row r="8" spans="1:19" s="246" customFormat="1" x14ac:dyDescent="0.2">
      <c r="B8" s="250" t="s">
        <v>587</v>
      </c>
      <c r="C8" s="243" t="s">
        <v>109</v>
      </c>
      <c r="D8" s="245"/>
      <c r="E8" s="245"/>
      <c r="G8" s="251"/>
      <c r="H8" s="252"/>
      <c r="I8" s="253"/>
      <c r="J8" s="252"/>
      <c r="K8" s="253"/>
      <c r="L8" s="252"/>
      <c r="M8" s="254"/>
      <c r="N8" s="252"/>
      <c r="O8" s="245"/>
      <c r="P8" s="245"/>
      <c r="Q8" s="245"/>
    </row>
    <row r="9" spans="1:19" s="246" customFormat="1" x14ac:dyDescent="0.2">
      <c r="B9" s="250" t="s">
        <v>588</v>
      </c>
      <c r="C9" s="243" t="s">
        <v>110</v>
      </c>
      <c r="D9" s="245"/>
      <c r="E9" s="245"/>
      <c r="G9" s="251"/>
      <c r="H9" s="252"/>
      <c r="I9" s="253"/>
      <c r="J9" s="252"/>
      <c r="K9" s="253"/>
      <c r="L9" s="252"/>
      <c r="M9" s="254"/>
      <c r="N9" s="252"/>
      <c r="O9" s="245"/>
      <c r="P9" s="245"/>
      <c r="Q9" s="245"/>
    </row>
    <row r="10" spans="1:19" s="246" customFormat="1" x14ac:dyDescent="0.2">
      <c r="B10" s="250" t="s">
        <v>589</v>
      </c>
      <c r="C10" s="243" t="s">
        <v>111</v>
      </c>
      <c r="D10" s="245"/>
      <c r="E10" s="245"/>
      <c r="G10" s="251"/>
      <c r="H10" s="252"/>
      <c r="I10" s="253"/>
      <c r="J10" s="252"/>
      <c r="K10" s="253"/>
      <c r="L10" s="252"/>
      <c r="M10" s="254"/>
      <c r="N10" s="252"/>
      <c r="O10" s="245"/>
      <c r="P10" s="245"/>
      <c r="Q10" s="245"/>
    </row>
    <row r="11" spans="1:19" s="246" customFormat="1" ht="12" thickBot="1" x14ac:dyDescent="0.25">
      <c r="B11" s="250" t="s">
        <v>590</v>
      </c>
      <c r="C11" s="271" t="s">
        <v>112</v>
      </c>
      <c r="D11" s="272"/>
      <c r="E11" s="272"/>
      <c r="F11" s="273"/>
      <c r="G11" s="251"/>
      <c r="H11" s="252"/>
      <c r="I11" s="256"/>
      <c r="J11" s="252"/>
      <c r="K11" s="256"/>
      <c r="L11" s="255"/>
      <c r="M11" s="257"/>
      <c r="N11" s="252"/>
      <c r="O11" s="258"/>
      <c r="P11" s="245"/>
      <c r="Q11" s="245"/>
    </row>
    <row r="12" spans="1:19" s="267" customFormat="1" ht="12" thickBot="1" x14ac:dyDescent="0.25">
      <c r="B12" s="259" t="s">
        <v>591</v>
      </c>
      <c r="C12" s="260" t="s">
        <v>823</v>
      </c>
      <c r="D12" s="261"/>
      <c r="E12" s="261"/>
      <c r="F12" s="261"/>
      <c r="G12" s="262"/>
      <c r="H12" s="263">
        <f>SUM(H7:H11)</f>
        <v>0</v>
      </c>
      <c r="I12" s="264"/>
      <c r="J12" s="263">
        <f>SUM(J7:J11)</f>
        <v>0</v>
      </c>
      <c r="K12" s="264"/>
      <c r="L12" s="263">
        <f>SUM(L7:L11)</f>
        <v>0</v>
      </c>
      <c r="M12" s="264"/>
      <c r="N12" s="263">
        <f>SUM(N7:N11)</f>
        <v>0</v>
      </c>
      <c r="O12" s="265"/>
      <c r="P12" s="266"/>
      <c r="Q12" s="266"/>
    </row>
    <row r="13" spans="1:19" s="267" customFormat="1" x14ac:dyDescent="0.2">
      <c r="C13" s="268"/>
      <c r="D13" s="266"/>
      <c r="E13" s="266"/>
      <c r="G13" s="269"/>
      <c r="H13" s="270"/>
      <c r="I13" s="270"/>
      <c r="J13" s="270"/>
      <c r="K13" s="270"/>
      <c r="L13" s="270"/>
      <c r="M13" s="270"/>
      <c r="N13" s="270"/>
      <c r="O13" s="270"/>
      <c r="P13" s="270"/>
      <c r="Q13" s="265"/>
      <c r="R13" s="266"/>
      <c r="S13" s="266"/>
    </row>
    <row r="14" spans="1:19" s="273" customFormat="1" x14ac:dyDescent="0.2">
      <c r="B14" s="273" t="s">
        <v>592</v>
      </c>
      <c r="C14" s="271" t="s">
        <v>72</v>
      </c>
      <c r="D14" s="272"/>
      <c r="E14" s="272"/>
      <c r="F14" s="272"/>
      <c r="G14" s="269"/>
      <c r="I14" s="272"/>
      <c r="J14" s="233"/>
      <c r="K14" s="233"/>
      <c r="L14" s="252"/>
      <c r="M14" s="233"/>
      <c r="N14" s="233"/>
      <c r="O14" s="233"/>
      <c r="P14" s="233"/>
      <c r="Q14" s="265"/>
      <c r="R14" s="272"/>
      <c r="S14" s="272"/>
    </row>
    <row r="15" spans="1:19" s="273" customFormat="1" ht="12" thickBot="1" x14ac:dyDescent="0.25">
      <c r="C15" s="271"/>
      <c r="D15" s="272"/>
      <c r="E15" s="272"/>
      <c r="G15" s="269"/>
      <c r="H15" s="265"/>
      <c r="I15" s="272"/>
      <c r="J15" s="272"/>
      <c r="K15" s="272"/>
      <c r="L15" s="272"/>
      <c r="M15" s="272"/>
      <c r="N15" s="272"/>
      <c r="O15" s="272"/>
      <c r="P15" s="272"/>
      <c r="Q15" s="265"/>
      <c r="R15" s="272"/>
      <c r="S15" s="272"/>
    </row>
    <row r="16" spans="1:19" s="267" customFormat="1" ht="12" thickBot="1" x14ac:dyDescent="0.25">
      <c r="B16" s="267" t="s">
        <v>593</v>
      </c>
      <c r="C16" s="260" t="s">
        <v>1179</v>
      </c>
      <c r="D16" s="261"/>
      <c r="E16" s="261"/>
      <c r="F16" s="261"/>
      <c r="G16" s="262"/>
      <c r="I16" s="266"/>
      <c r="J16" s="233"/>
      <c r="K16" s="233"/>
      <c r="L16" s="263">
        <f>H12-L14</f>
        <v>0</v>
      </c>
      <c r="M16" s="233"/>
      <c r="N16" s="233"/>
      <c r="O16" s="233"/>
      <c r="P16" s="233"/>
      <c r="Q16" s="265"/>
      <c r="R16" s="266"/>
      <c r="S16" s="266"/>
    </row>
    <row r="17" spans="2:19" s="273" customFormat="1" x14ac:dyDescent="0.2">
      <c r="B17" s="271"/>
      <c r="D17" s="272"/>
      <c r="E17" s="272"/>
      <c r="G17" s="271"/>
      <c r="H17" s="272"/>
      <c r="I17" s="272"/>
      <c r="J17" s="272"/>
      <c r="K17" s="272"/>
      <c r="L17" s="272"/>
      <c r="M17" s="272"/>
      <c r="N17" s="272"/>
      <c r="O17" s="272"/>
      <c r="P17" s="272"/>
      <c r="Q17" s="272"/>
      <c r="R17" s="272"/>
      <c r="S17" s="272"/>
    </row>
    <row r="18" spans="2:19" s="273" customFormat="1" ht="9" customHeight="1" x14ac:dyDescent="0.2">
      <c r="C18" s="271"/>
      <c r="D18" s="272"/>
      <c r="E18" s="272"/>
    </row>
    <row r="19" spans="2:19" x14ac:dyDescent="0.2">
      <c r="B19" s="783" t="s">
        <v>512</v>
      </c>
      <c r="C19" s="271" t="s">
        <v>113</v>
      </c>
      <c r="D19" s="305"/>
      <c r="E19" s="370"/>
      <c r="F19" s="370"/>
      <c r="G19" s="370"/>
      <c r="H19" s="252"/>
      <c r="I19" s="273"/>
      <c r="J19" s="252"/>
      <c r="K19" s="273"/>
      <c r="L19" s="252"/>
      <c r="M19" s="273"/>
      <c r="N19" s="273"/>
      <c r="O19" s="232"/>
      <c r="R19" s="232"/>
      <c r="S19" s="232"/>
    </row>
    <row r="20" spans="2:19" x14ac:dyDescent="0.2">
      <c r="B20" s="370"/>
      <c r="C20" s="305"/>
      <c r="D20" s="369"/>
      <c r="E20" s="260"/>
      <c r="F20" s="260"/>
      <c r="G20" s="260"/>
      <c r="H20" s="275"/>
      <c r="I20" s="275"/>
      <c r="J20" s="275"/>
      <c r="K20" s="275"/>
      <c r="L20" s="275"/>
      <c r="M20" s="275"/>
      <c r="N20" s="275"/>
      <c r="P20" s="233"/>
      <c r="R20" s="232"/>
      <c r="S20" s="232"/>
    </row>
    <row r="21" spans="2:19" x14ac:dyDescent="0.2">
      <c r="B21" s="783" t="s">
        <v>513</v>
      </c>
      <c r="C21" s="271" t="s">
        <v>788</v>
      </c>
      <c r="D21" s="305"/>
      <c r="E21" s="370"/>
      <c r="F21" s="370"/>
      <c r="G21" s="370"/>
      <c r="H21" s="252"/>
      <c r="I21" s="273"/>
      <c r="J21" s="252"/>
      <c r="K21" s="273"/>
      <c r="L21" s="252"/>
      <c r="M21" s="273"/>
      <c r="N21" s="273"/>
      <c r="O21" s="232"/>
      <c r="R21" s="232"/>
      <c r="S21" s="232"/>
    </row>
    <row r="22" spans="2:19" x14ac:dyDescent="0.2">
      <c r="B22" s="783"/>
      <c r="C22" s="305"/>
      <c r="D22" s="369"/>
      <c r="E22" s="260"/>
      <c r="F22" s="260"/>
      <c r="G22" s="260"/>
      <c r="H22" s="275"/>
      <c r="I22" s="275"/>
      <c r="J22" s="275"/>
      <c r="K22" s="275"/>
      <c r="L22" s="275"/>
      <c r="M22" s="275"/>
      <c r="N22" s="275"/>
      <c r="P22" s="233"/>
      <c r="R22" s="232"/>
      <c r="S22" s="232"/>
    </row>
    <row r="23" spans="2:19" x14ac:dyDescent="0.2">
      <c r="B23" s="783" t="s">
        <v>514</v>
      </c>
      <c r="C23" s="271" t="s">
        <v>789</v>
      </c>
      <c r="D23" s="305"/>
      <c r="E23" s="370"/>
      <c r="F23" s="370"/>
      <c r="G23" s="370"/>
      <c r="H23" s="252"/>
      <c r="I23" s="273"/>
      <c r="J23" s="252"/>
      <c r="K23" s="273"/>
      <c r="L23" s="252"/>
      <c r="M23" s="273"/>
      <c r="N23" s="273"/>
      <c r="O23" s="232"/>
      <c r="R23" s="232"/>
      <c r="S23" s="232"/>
    </row>
    <row r="24" spans="2:19" s="279" customFormat="1" ht="12" thickBot="1" x14ac:dyDescent="0.25">
      <c r="B24" s="784"/>
      <c r="C24" s="277"/>
      <c r="D24" s="278"/>
      <c r="E24" s="278"/>
      <c r="G24" s="280"/>
      <c r="H24" s="281"/>
      <c r="I24" s="282"/>
      <c r="J24" s="281"/>
      <c r="K24" s="282"/>
      <c r="L24" s="281"/>
      <c r="M24" s="282"/>
      <c r="N24" s="281"/>
      <c r="O24" s="283"/>
      <c r="P24" s="278"/>
      <c r="Q24" s="278"/>
    </row>
    <row r="25" spans="2:19" s="279" customFormat="1" ht="12.75" thickTop="1" thickBot="1" x14ac:dyDescent="0.25">
      <c r="B25" s="784" t="s">
        <v>940</v>
      </c>
      <c r="C25" s="785" t="s">
        <v>1181</v>
      </c>
      <c r="D25" s="284"/>
      <c r="E25" s="284"/>
      <c r="F25" s="284"/>
      <c r="G25" s="786" t="s">
        <v>276</v>
      </c>
      <c r="J25" s="782" t="s">
        <v>1173</v>
      </c>
      <c r="K25" s="285"/>
      <c r="L25" s="286" t="s">
        <v>73</v>
      </c>
      <c r="M25" s="285"/>
      <c r="N25" s="285" t="s">
        <v>10</v>
      </c>
      <c r="O25" s="285"/>
      <c r="P25" s="287" t="s">
        <v>568</v>
      </c>
      <c r="Q25" s="278"/>
    </row>
    <row r="26" spans="2:19" s="289" customFormat="1" ht="12.75" thickTop="1" thickBot="1" x14ac:dyDescent="0.25">
      <c r="B26" s="292"/>
      <c r="C26" s="787"/>
      <c r="D26" s="284"/>
      <c r="E26" s="293"/>
      <c r="F26" s="293"/>
      <c r="G26" s="788"/>
      <c r="J26" s="291" t="s">
        <v>313</v>
      </c>
      <c r="K26" s="291"/>
      <c r="L26" s="291" t="s">
        <v>466</v>
      </c>
      <c r="M26" s="291"/>
      <c r="N26" s="291" t="s">
        <v>718</v>
      </c>
      <c r="O26" s="291"/>
      <c r="P26" s="291" t="s">
        <v>11</v>
      </c>
      <c r="Q26" s="288"/>
    </row>
    <row r="27" spans="2:19" s="293" customFormat="1" ht="12" thickBot="1" x14ac:dyDescent="0.25">
      <c r="B27" s="789" t="s">
        <v>1175</v>
      </c>
      <c r="C27" s="790" t="s">
        <v>1174</v>
      </c>
      <c r="D27" s="284"/>
      <c r="E27" s="284"/>
      <c r="G27" s="292"/>
      <c r="J27" s="252"/>
      <c r="K27" s="295"/>
      <c r="L27" s="252"/>
      <c r="M27" s="296"/>
      <c r="N27" s="252"/>
      <c r="O27" s="296"/>
      <c r="P27" s="297">
        <f>J27+L27+N27</f>
        <v>0</v>
      </c>
      <c r="Q27" s="284"/>
    </row>
    <row r="28" spans="2:19" s="293" customFormat="1" ht="12" thickBot="1" x14ac:dyDescent="0.25">
      <c r="B28" s="789" t="s">
        <v>1176</v>
      </c>
      <c r="C28" s="293" t="s">
        <v>12</v>
      </c>
      <c r="D28" s="284"/>
      <c r="E28" s="284"/>
      <c r="G28" s="292"/>
      <c r="J28" s="252"/>
      <c r="K28" s="295"/>
      <c r="L28" s="252"/>
      <c r="M28" s="296"/>
      <c r="N28" s="252"/>
      <c r="O28" s="296"/>
      <c r="P28" s="297">
        <f>J28+L28+N28</f>
        <v>0</v>
      </c>
      <c r="Q28" s="284"/>
    </row>
    <row r="29" spans="2:19" s="293" customFormat="1" ht="12" thickBot="1" x14ac:dyDescent="0.25">
      <c r="B29" s="791" t="s">
        <v>1177</v>
      </c>
      <c r="C29" s="279" t="s">
        <v>1191</v>
      </c>
      <c r="D29" s="284"/>
      <c r="E29" s="284"/>
      <c r="G29" s="292"/>
      <c r="J29" s="297">
        <f>J27-J28</f>
        <v>0</v>
      </c>
      <c r="K29" s="284"/>
      <c r="L29" s="297">
        <f>L27-L28</f>
        <v>0</v>
      </c>
      <c r="M29" s="284"/>
      <c r="N29" s="297">
        <f>N27-N28</f>
        <v>0</v>
      </c>
      <c r="O29" s="284"/>
      <c r="P29" s="297">
        <f>P27-P28</f>
        <v>0</v>
      </c>
      <c r="Q29" s="284"/>
    </row>
    <row r="30" spans="2:19" s="293" customFormat="1" ht="12" thickBot="1" x14ac:dyDescent="0.25">
      <c r="B30" s="789" t="s">
        <v>1178</v>
      </c>
      <c r="C30" s="293" t="s">
        <v>13</v>
      </c>
      <c r="D30" s="284"/>
      <c r="E30" s="284"/>
      <c r="G30" s="292"/>
      <c r="J30" s="252"/>
      <c r="K30" s="295"/>
      <c r="L30" s="252"/>
      <c r="M30" s="296"/>
      <c r="N30" s="252"/>
      <c r="O30" s="284"/>
      <c r="P30" s="297">
        <f>J30+L30+N30</f>
        <v>0</v>
      </c>
      <c r="Q30" s="284"/>
    </row>
    <row r="31" spans="2:19" s="293" customFormat="1" x14ac:dyDescent="0.2">
      <c r="B31" s="292"/>
      <c r="D31" s="284"/>
      <c r="E31" s="284"/>
      <c r="G31" s="292"/>
      <c r="J31" s="284"/>
      <c r="K31" s="284"/>
      <c r="L31" s="284"/>
      <c r="M31" s="284"/>
      <c r="N31" s="284"/>
      <c r="O31" s="284"/>
      <c r="P31" s="284"/>
      <c r="Q31" s="284"/>
    </row>
    <row r="32" spans="2:19" s="298" customFormat="1" ht="12" thickBot="1" x14ac:dyDescent="0.25">
      <c r="B32" s="649"/>
      <c r="C32" s="302"/>
      <c r="D32" s="302"/>
      <c r="E32" s="324"/>
      <c r="F32" s="649"/>
      <c r="G32" s="324"/>
      <c r="H32" s="301"/>
      <c r="I32" s="301"/>
      <c r="J32" s="301"/>
      <c r="K32" s="299"/>
      <c r="L32" s="301"/>
      <c r="M32" s="302"/>
      <c r="N32" s="303"/>
      <c r="O32" s="302"/>
      <c r="P32" s="299"/>
      <c r="Q32" s="299"/>
    </row>
    <row r="33" spans="2:22" ht="39.75" customHeight="1" thickTop="1" thickBot="1" x14ac:dyDescent="0.25">
      <c r="B33" s="794" t="s">
        <v>64</v>
      </c>
      <c r="C33" s="305"/>
      <c r="D33" s="305"/>
      <c r="E33" s="313"/>
      <c r="F33" s="370"/>
      <c r="G33" s="313"/>
      <c r="I33" s="232"/>
      <c r="K33" s="232"/>
      <c r="L33" s="237" t="s">
        <v>114</v>
      </c>
      <c r="M33" s="308"/>
      <c r="N33" s="365" t="s">
        <v>1495</v>
      </c>
      <c r="O33" s="308"/>
      <c r="P33" s="239" t="s">
        <v>115</v>
      </c>
      <c r="Q33" s="309"/>
    </row>
    <row r="34" spans="2:22" ht="12" thickTop="1" x14ac:dyDescent="0.2">
      <c r="B34" s="313"/>
      <c r="C34" s="305"/>
      <c r="D34" s="305"/>
      <c r="E34" s="313"/>
      <c r="F34" s="370"/>
      <c r="G34" s="313"/>
      <c r="I34" s="232"/>
      <c r="K34" s="232"/>
      <c r="L34" s="248"/>
      <c r="M34" s="310"/>
      <c r="N34" s="248"/>
      <c r="O34" s="310"/>
      <c r="P34" s="248"/>
      <c r="Q34" s="306"/>
    </row>
    <row r="35" spans="2:22" x14ac:dyDescent="0.2">
      <c r="B35" s="649" t="s">
        <v>169</v>
      </c>
      <c r="C35" s="313" t="s">
        <v>116</v>
      </c>
      <c r="D35" s="305"/>
      <c r="E35" s="313"/>
      <c r="F35" s="370"/>
      <c r="G35" s="313"/>
      <c r="I35" s="232"/>
      <c r="K35" s="232"/>
      <c r="L35" s="252"/>
      <c r="M35" s="311"/>
      <c r="N35" s="252"/>
      <c r="O35" s="311"/>
      <c r="P35" s="252"/>
      <c r="Q35" s="305"/>
    </row>
    <row r="36" spans="2:22" x14ac:dyDescent="0.2">
      <c r="B36" s="298" t="s">
        <v>572</v>
      </c>
      <c r="C36" s="304" t="s">
        <v>117</v>
      </c>
      <c r="D36" s="233"/>
      <c r="E36" s="304"/>
      <c r="F36" s="232"/>
      <c r="G36" s="304"/>
      <c r="I36" s="232"/>
      <c r="K36" s="232"/>
      <c r="L36" s="252"/>
      <c r="M36" s="311"/>
      <c r="N36" s="252"/>
      <c r="O36" s="311"/>
      <c r="P36" s="252"/>
      <c r="Q36" s="305"/>
    </row>
    <row r="37" spans="2:22" x14ac:dyDescent="0.2">
      <c r="B37" s="298" t="s">
        <v>573</v>
      </c>
      <c r="C37" s="304" t="s">
        <v>118</v>
      </c>
      <c r="D37" s="233"/>
      <c r="E37" s="304"/>
      <c r="F37" s="232"/>
      <c r="G37" s="304"/>
      <c r="I37" s="232"/>
      <c r="K37" s="232"/>
      <c r="L37" s="252"/>
      <c r="M37" s="311"/>
      <c r="N37" s="252"/>
      <c r="O37" s="311"/>
      <c r="P37" s="252"/>
      <c r="Q37" s="305"/>
    </row>
    <row r="38" spans="2:22" x14ac:dyDescent="0.2">
      <c r="B38" s="298" t="s">
        <v>574</v>
      </c>
      <c r="C38" s="304" t="s">
        <v>119</v>
      </c>
      <c r="D38" s="233"/>
      <c r="E38" s="304"/>
      <c r="F38" s="232"/>
      <c r="G38" s="304"/>
      <c r="I38" s="232"/>
      <c r="K38" s="232"/>
      <c r="L38" s="252"/>
      <c r="M38" s="311"/>
      <c r="N38" s="252"/>
      <c r="O38" s="311"/>
      <c r="P38" s="252"/>
      <c r="Q38" s="305"/>
    </row>
    <row r="39" spans="2:22" x14ac:dyDescent="0.2">
      <c r="B39" s="298" t="s">
        <v>575</v>
      </c>
      <c r="C39" s="304" t="s">
        <v>120</v>
      </c>
      <c r="D39" s="233"/>
      <c r="E39" s="304"/>
      <c r="F39" s="232"/>
      <c r="G39" s="304"/>
      <c r="I39" s="232"/>
      <c r="K39" s="232"/>
      <c r="L39" s="252"/>
      <c r="M39" s="311"/>
      <c r="N39" s="252"/>
      <c r="O39" s="311"/>
      <c r="P39" s="252"/>
      <c r="Q39" s="305"/>
    </row>
    <row r="40" spans="2:22" x14ac:dyDescent="0.2">
      <c r="B40" s="298" t="s">
        <v>576</v>
      </c>
      <c r="C40" s="304" t="s">
        <v>121</v>
      </c>
      <c r="D40" s="233"/>
      <c r="E40" s="304"/>
      <c r="F40" s="232"/>
      <c r="G40" s="304"/>
      <c r="I40" s="232"/>
      <c r="K40" s="232"/>
      <c r="L40" s="252"/>
      <c r="M40" s="311"/>
      <c r="N40" s="252"/>
      <c r="O40" s="311"/>
      <c r="P40" s="252"/>
      <c r="Q40" s="305"/>
    </row>
    <row r="41" spans="2:22" x14ac:dyDescent="0.2">
      <c r="B41" s="461" t="s">
        <v>577</v>
      </c>
      <c r="C41" s="304" t="s">
        <v>124</v>
      </c>
      <c r="D41" s="233"/>
      <c r="E41" s="304"/>
      <c r="F41" s="232"/>
      <c r="G41" s="304"/>
      <c r="I41" s="232"/>
      <c r="K41" s="232"/>
      <c r="L41" s="252"/>
      <c r="M41" s="311"/>
      <c r="N41" s="252"/>
      <c r="O41" s="311"/>
      <c r="P41" s="252"/>
      <c r="Q41" s="305"/>
    </row>
    <row r="42" spans="2:22" s="449" customFormat="1" x14ac:dyDescent="0.2">
      <c r="B42" s="614" t="s">
        <v>821</v>
      </c>
      <c r="C42" s="615" t="s">
        <v>742</v>
      </c>
      <c r="D42" s="616"/>
      <c r="E42" s="615"/>
      <c r="F42" s="617"/>
      <c r="G42" s="615"/>
      <c r="H42" s="618"/>
      <c r="I42" s="619"/>
      <c r="J42" s="618"/>
      <c r="K42" s="232"/>
      <c r="L42" s="252"/>
      <c r="M42" s="311"/>
      <c r="N42" s="252"/>
      <c r="O42" s="311"/>
      <c r="P42" s="252"/>
      <c r="Q42" s="451"/>
      <c r="R42" s="450"/>
      <c r="S42" s="450"/>
      <c r="T42" s="450"/>
      <c r="U42" s="450"/>
      <c r="V42" s="450"/>
    </row>
    <row r="43" spans="2:22" x14ac:dyDescent="0.2">
      <c r="B43" s="620" t="s">
        <v>579</v>
      </c>
      <c r="C43" s="313" t="s">
        <v>354</v>
      </c>
      <c r="D43" s="305"/>
      <c r="E43" s="313"/>
      <c r="F43" s="370"/>
      <c r="G43" s="313"/>
      <c r="H43" s="370"/>
      <c r="I43" s="370"/>
      <c r="J43" s="370"/>
      <c r="K43" s="232"/>
      <c r="L43" s="252"/>
      <c r="M43" s="311"/>
      <c r="N43" s="252"/>
      <c r="O43" s="311"/>
      <c r="P43" s="252"/>
      <c r="Q43" s="305"/>
    </row>
    <row r="44" spans="2:22" x14ac:dyDescent="0.2">
      <c r="B44" s="614" t="s">
        <v>580</v>
      </c>
      <c r="C44" s="313" t="s">
        <v>355</v>
      </c>
      <c r="D44" s="305"/>
      <c r="E44" s="313"/>
      <c r="F44" s="370"/>
      <c r="G44" s="313"/>
      <c r="H44" s="370"/>
      <c r="I44" s="370"/>
      <c r="J44" s="370"/>
      <c r="K44" s="232"/>
      <c r="L44" s="252"/>
      <c r="M44" s="311"/>
      <c r="N44" s="252"/>
      <c r="O44" s="311"/>
      <c r="P44" s="252"/>
      <c r="Q44" s="305"/>
    </row>
    <row r="45" spans="2:22" x14ac:dyDescent="0.2">
      <c r="B45" s="620" t="s">
        <v>581</v>
      </c>
      <c r="C45" s="324" t="s">
        <v>122</v>
      </c>
      <c r="D45" s="305"/>
      <c r="E45" s="313"/>
      <c r="F45" s="370"/>
      <c r="G45" s="313"/>
      <c r="H45" s="370"/>
      <c r="I45" s="370"/>
      <c r="J45" s="370"/>
      <c r="K45" s="232"/>
      <c r="L45" s="252"/>
      <c r="M45" s="311"/>
      <c r="N45" s="252"/>
      <c r="O45" s="311"/>
      <c r="P45" s="252"/>
      <c r="Q45" s="305"/>
    </row>
    <row r="46" spans="2:22" x14ac:dyDescent="0.2">
      <c r="B46" s="614" t="s">
        <v>582</v>
      </c>
      <c r="C46" s="324" t="s">
        <v>584</v>
      </c>
      <c r="D46" s="305"/>
      <c r="E46" s="313"/>
      <c r="F46" s="370"/>
      <c r="G46" s="313"/>
      <c r="H46" s="370"/>
      <c r="I46" s="370"/>
      <c r="J46" s="370"/>
      <c r="K46" s="232"/>
      <c r="L46" s="252"/>
      <c r="M46" s="311"/>
      <c r="N46" s="252"/>
      <c r="O46" s="311"/>
      <c r="P46" s="252"/>
      <c r="Q46" s="305"/>
    </row>
    <row r="47" spans="2:22" x14ac:dyDescent="0.2">
      <c r="B47" s="620" t="s">
        <v>583</v>
      </c>
      <c r="C47" s="324" t="s">
        <v>585</v>
      </c>
      <c r="D47" s="305"/>
      <c r="E47" s="313"/>
      <c r="F47" s="370"/>
      <c r="G47" s="313"/>
      <c r="H47" s="370"/>
      <c r="I47" s="370"/>
      <c r="J47" s="370"/>
      <c r="K47" s="232"/>
      <c r="L47" s="252"/>
      <c r="M47" s="311"/>
      <c r="N47" s="252"/>
      <c r="O47" s="311"/>
      <c r="P47" s="252"/>
      <c r="Q47" s="305"/>
    </row>
    <row r="48" spans="2:22" ht="12" thickBot="1" x14ac:dyDescent="0.25">
      <c r="B48" s="614" t="s">
        <v>357</v>
      </c>
      <c r="C48" s="313" t="s">
        <v>356</v>
      </c>
      <c r="D48" s="305"/>
      <c r="E48" s="313"/>
      <c r="F48" s="370"/>
      <c r="G48" s="313"/>
      <c r="H48" s="370"/>
      <c r="I48" s="370"/>
      <c r="J48" s="370"/>
      <c r="K48" s="232"/>
      <c r="L48" s="252"/>
      <c r="M48" s="311"/>
      <c r="N48" s="252"/>
      <c r="O48" s="311"/>
      <c r="P48" s="252"/>
      <c r="Q48" s="305"/>
    </row>
    <row r="49" spans="2:19" ht="12" thickBot="1" x14ac:dyDescent="0.25">
      <c r="B49" s="621" t="s">
        <v>822</v>
      </c>
      <c r="C49" s="260" t="s">
        <v>825</v>
      </c>
      <c r="D49" s="313"/>
      <c r="E49" s="313"/>
      <c r="F49" s="313"/>
      <c r="G49" s="313"/>
      <c r="H49" s="370"/>
      <c r="I49" s="370"/>
      <c r="J49" s="370"/>
      <c r="K49" s="232"/>
      <c r="L49" s="297">
        <f>SUM(L35:L48)</f>
        <v>0</v>
      </c>
      <c r="M49" s="311"/>
      <c r="N49" s="297">
        <f>SUM(N35:N48)</f>
        <v>0</v>
      </c>
      <c r="O49" s="311"/>
      <c r="P49" s="297">
        <f>SUM(P35:P48)</f>
        <v>0</v>
      </c>
      <c r="Q49" s="305"/>
    </row>
    <row r="50" spans="2:19" x14ac:dyDescent="0.2">
      <c r="B50" s="370"/>
      <c r="C50" s="305"/>
      <c r="D50" s="305"/>
      <c r="E50" s="313"/>
      <c r="F50" s="313"/>
      <c r="G50" s="313"/>
      <c r="H50" s="370"/>
      <c r="I50" s="370"/>
      <c r="J50" s="370"/>
      <c r="K50" s="232"/>
      <c r="L50" s="233"/>
      <c r="N50" s="233"/>
      <c r="P50" s="233"/>
      <c r="Q50" s="305"/>
    </row>
    <row r="51" spans="2:19" ht="12" thickBot="1" x14ac:dyDescent="0.25">
      <c r="B51" s="370"/>
      <c r="C51" s="305"/>
      <c r="D51" s="305"/>
      <c r="E51" s="313"/>
      <c r="F51" s="313"/>
      <c r="G51" s="313"/>
      <c r="H51" s="370"/>
      <c r="I51" s="370"/>
      <c r="J51" s="370"/>
      <c r="K51" s="232"/>
      <c r="L51" s="233"/>
      <c r="N51" s="233"/>
      <c r="P51" s="233"/>
      <c r="Q51" s="305"/>
    </row>
    <row r="52" spans="2:19" ht="39.75" customHeight="1" thickTop="1" thickBot="1" x14ac:dyDescent="0.25">
      <c r="B52" s="307" t="s">
        <v>569</v>
      </c>
      <c r="D52" s="233"/>
      <c r="E52" s="304"/>
      <c r="F52" s="232"/>
      <c r="G52" s="304"/>
      <c r="I52" s="232"/>
      <c r="K52" s="232"/>
      <c r="L52" s="237" t="s">
        <v>114</v>
      </c>
      <c r="M52" s="308"/>
      <c r="N52" s="365" t="s">
        <v>1495</v>
      </c>
      <c r="O52" s="308"/>
      <c r="P52" s="239" t="s">
        <v>115</v>
      </c>
      <c r="Q52" s="309"/>
    </row>
    <row r="53" spans="2:19" ht="12" thickTop="1" x14ac:dyDescent="0.2">
      <c r="B53" s="304"/>
      <c r="D53" s="233"/>
      <c r="E53" s="304"/>
      <c r="F53" s="232"/>
      <c r="G53" s="304"/>
      <c r="I53" s="232"/>
      <c r="K53" s="232"/>
      <c r="L53" s="248"/>
      <c r="M53" s="310"/>
      <c r="N53" s="248"/>
      <c r="O53" s="310"/>
      <c r="P53" s="248"/>
      <c r="Q53" s="306"/>
    </row>
    <row r="54" spans="2:19" x14ac:dyDescent="0.2">
      <c r="B54" s="298" t="s">
        <v>100</v>
      </c>
      <c r="C54" s="304" t="s">
        <v>98</v>
      </c>
      <c r="D54" s="233"/>
      <c r="E54" s="304"/>
      <c r="F54" s="232"/>
      <c r="G54" s="304"/>
      <c r="I54" s="232"/>
      <c r="K54" s="232"/>
      <c r="L54" s="252"/>
      <c r="M54" s="311"/>
      <c r="N54" s="252"/>
      <c r="O54" s="311"/>
      <c r="P54" s="252"/>
      <c r="Q54" s="305"/>
    </row>
    <row r="55" spans="2:19" x14ac:dyDescent="0.2">
      <c r="B55" s="298" t="s">
        <v>101</v>
      </c>
      <c r="C55" s="304" t="s">
        <v>278</v>
      </c>
      <c r="D55" s="233"/>
      <c r="E55" s="304"/>
      <c r="F55" s="232"/>
      <c r="G55" s="304"/>
      <c r="I55" s="232"/>
      <c r="K55" s="232"/>
      <c r="L55" s="252"/>
      <c r="M55" s="311"/>
      <c r="N55" s="252"/>
      <c r="O55" s="311"/>
      <c r="P55" s="252"/>
      <c r="Q55" s="305"/>
    </row>
    <row r="56" spans="2:19" x14ac:dyDescent="0.2">
      <c r="B56" s="298" t="s">
        <v>102</v>
      </c>
      <c r="C56" s="304" t="s">
        <v>99</v>
      </c>
      <c r="D56" s="233"/>
      <c r="E56" s="304"/>
      <c r="F56" s="232"/>
      <c r="G56" s="304"/>
      <c r="I56" s="232"/>
      <c r="K56" s="232"/>
      <c r="L56" s="252"/>
      <c r="M56" s="311"/>
      <c r="N56" s="252"/>
      <c r="O56" s="311"/>
      <c r="P56" s="252"/>
      <c r="Q56" s="305"/>
    </row>
    <row r="57" spans="2:19" x14ac:dyDescent="0.2">
      <c r="B57" s="298" t="s">
        <v>103</v>
      </c>
      <c r="C57" s="304" t="s">
        <v>277</v>
      </c>
      <c r="D57" s="233"/>
      <c r="E57" s="304"/>
      <c r="F57" s="232"/>
      <c r="G57" s="304"/>
      <c r="I57" s="232"/>
      <c r="K57" s="232"/>
      <c r="L57" s="252"/>
      <c r="M57" s="311"/>
      <c r="N57" s="252"/>
      <c r="O57" s="311"/>
      <c r="P57" s="252"/>
      <c r="Q57" s="305"/>
    </row>
    <row r="58" spans="2:19" ht="12" thickBot="1" x14ac:dyDescent="0.25">
      <c r="B58" s="298" t="s">
        <v>104</v>
      </c>
      <c r="C58" s="304" t="s">
        <v>631</v>
      </c>
      <c r="D58" s="233"/>
      <c r="E58" s="304"/>
      <c r="F58" s="232"/>
      <c r="G58" s="304"/>
      <c r="I58" s="232"/>
      <c r="K58" s="232"/>
      <c r="L58" s="252"/>
      <c r="M58" s="311"/>
      <c r="N58" s="252"/>
      <c r="O58" s="311"/>
      <c r="P58" s="252"/>
      <c r="Q58" s="305"/>
    </row>
    <row r="59" spans="2:19" ht="12" thickBot="1" x14ac:dyDescent="0.25">
      <c r="B59" s="312" t="s">
        <v>105</v>
      </c>
      <c r="C59" s="260" t="s">
        <v>787</v>
      </c>
      <c r="D59" s="313"/>
      <c r="E59" s="313"/>
      <c r="F59" s="313"/>
      <c r="G59" s="313"/>
      <c r="I59" s="232"/>
      <c r="K59" s="232"/>
      <c r="L59" s="263">
        <f>SUM(L54:L58)</f>
        <v>0</v>
      </c>
      <c r="M59" s="311"/>
      <c r="N59" s="263">
        <f>SUM(N54:N58)</f>
        <v>0</v>
      </c>
      <c r="O59" s="311"/>
      <c r="P59" s="263">
        <f>SUM(P54:P58)</f>
        <v>0</v>
      </c>
      <c r="Q59" s="305"/>
    </row>
    <row r="60" spans="2:19" s="442" customFormat="1" x14ac:dyDescent="0.2">
      <c r="B60" s="443"/>
      <c r="C60" s="444"/>
      <c r="D60" s="445"/>
      <c r="E60" s="445"/>
      <c r="F60" s="445"/>
      <c r="G60" s="445"/>
      <c r="L60" s="446"/>
      <c r="M60" s="447"/>
      <c r="N60" s="446"/>
      <c r="O60" s="447"/>
      <c r="P60" s="446"/>
      <c r="Q60" s="447"/>
      <c r="R60" s="447"/>
      <c r="S60" s="447"/>
    </row>
    <row r="61" spans="2:19" x14ac:dyDescent="0.2">
      <c r="D61" s="233"/>
      <c r="E61" s="304"/>
      <c r="F61" s="304"/>
      <c r="G61" s="304"/>
      <c r="H61" s="233"/>
      <c r="J61" s="233"/>
      <c r="L61" s="233"/>
      <c r="N61" s="305"/>
      <c r="O61" s="305"/>
      <c r="P61" s="305"/>
      <c r="Q61" s="305"/>
    </row>
    <row r="62" spans="2:19" x14ac:dyDescent="0.2">
      <c r="D62" s="233"/>
      <c r="E62" s="304"/>
      <c r="F62" s="304"/>
      <c r="G62" s="304"/>
      <c r="H62" s="233"/>
      <c r="J62" s="233"/>
      <c r="L62" s="233"/>
      <c r="N62" s="305"/>
      <c r="O62" s="305"/>
      <c r="P62" s="305"/>
      <c r="Q62" s="305"/>
    </row>
    <row r="63" spans="2:19" s="233" customFormat="1" ht="12" thickBot="1" x14ac:dyDescent="0.25">
      <c r="B63" s="275" t="s">
        <v>243</v>
      </c>
      <c r="E63" s="304"/>
      <c r="F63" s="304"/>
      <c r="G63" s="304"/>
    </row>
    <row r="64" spans="2:19" s="233" customFormat="1" ht="12" thickBot="1" x14ac:dyDescent="0.25">
      <c r="B64" s="314"/>
      <c r="D64" s="233" t="s">
        <v>315</v>
      </c>
      <c r="E64" s="304"/>
      <c r="F64" s="304"/>
      <c r="G64" s="304"/>
    </row>
    <row r="65" spans="1:17" s="233" customFormat="1" ht="12" thickBot="1" x14ac:dyDescent="0.25">
      <c r="B65" s="315"/>
      <c r="D65" s="233" t="s">
        <v>316</v>
      </c>
      <c r="E65" s="304"/>
      <c r="F65" s="304"/>
      <c r="G65" s="304"/>
    </row>
    <row r="66" spans="1:17" x14ac:dyDescent="0.2">
      <c r="A66" s="370"/>
      <c r="B66" s="265" t="s">
        <v>338</v>
      </c>
      <c r="C66" s="305"/>
      <c r="D66" s="313" t="s">
        <v>123</v>
      </c>
      <c r="E66" s="651"/>
      <c r="F66" s="651"/>
      <c r="G66" s="651"/>
      <c r="H66" s="370"/>
      <c r="I66" s="305"/>
      <c r="J66" s="370"/>
      <c r="K66" s="305"/>
      <c r="L66" s="370"/>
      <c r="M66" s="305"/>
      <c r="N66" s="370"/>
      <c r="O66" s="305"/>
      <c r="P66" s="370"/>
    </row>
    <row r="67" spans="1:17" x14ac:dyDescent="0.2">
      <c r="A67" s="370"/>
      <c r="B67" s="265">
        <v>1</v>
      </c>
      <c r="C67" s="305"/>
      <c r="D67" s="778" t="s">
        <v>1183</v>
      </c>
      <c r="E67" s="651"/>
      <c r="F67" s="651"/>
      <c r="G67" s="651"/>
      <c r="H67" s="370"/>
      <c r="I67" s="305"/>
      <c r="J67" s="370"/>
      <c r="K67" s="305"/>
      <c r="L67" s="370"/>
      <c r="M67" s="305"/>
      <c r="N67" s="370"/>
      <c r="O67" s="305"/>
      <c r="P67" s="370"/>
    </row>
    <row r="68" spans="1:17" s="298" customFormat="1" ht="23.25" customHeight="1" x14ac:dyDescent="0.2">
      <c r="A68" s="649"/>
      <c r="B68" s="780">
        <v>2</v>
      </c>
      <c r="C68" s="779"/>
      <c r="D68" s="1204" t="s">
        <v>627</v>
      </c>
      <c r="E68" s="1204"/>
      <c r="F68" s="1204"/>
      <c r="G68" s="1204"/>
      <c r="H68" s="1204"/>
      <c r="I68" s="1204"/>
      <c r="J68" s="1204"/>
      <c r="K68" s="1204"/>
      <c r="L68" s="1204"/>
      <c r="M68" s="1204"/>
      <c r="N68" s="1204"/>
      <c r="O68" s="1204"/>
      <c r="P68" s="1204"/>
      <c r="Q68" s="299"/>
    </row>
    <row r="69" spans="1:17" hidden="1" x14ac:dyDescent="0.2">
      <c r="A69" s="370"/>
      <c r="B69" s="370"/>
      <c r="C69" s="305"/>
      <c r="D69" s="370"/>
      <c r="E69" s="651"/>
      <c r="F69" s="651"/>
      <c r="G69" s="651"/>
      <c r="H69" s="370"/>
      <c r="I69" s="305"/>
      <c r="J69" s="370"/>
      <c r="K69" s="305"/>
      <c r="L69" s="370"/>
      <c r="M69" s="305"/>
      <c r="N69" s="370"/>
      <c r="O69" s="305"/>
      <c r="P69" s="370"/>
    </row>
    <row r="70" spans="1:17" hidden="1" x14ac:dyDescent="0.2">
      <c r="A70" s="370"/>
      <c r="B70" s="370"/>
      <c r="C70" s="305"/>
      <c r="D70" s="370"/>
      <c r="E70" s="651"/>
      <c r="F70" s="651"/>
      <c r="G70" s="651"/>
      <c r="H70" s="370"/>
      <c r="I70" s="305"/>
      <c r="J70" s="370"/>
      <c r="K70" s="305"/>
      <c r="L70" s="370"/>
      <c r="M70" s="305"/>
      <c r="N70" s="370"/>
      <c r="O70" s="305"/>
      <c r="P70" s="370"/>
    </row>
    <row r="71" spans="1:17" hidden="1" x14ac:dyDescent="0.2">
      <c r="A71" s="370"/>
      <c r="B71" s="370"/>
      <c r="C71" s="305"/>
      <c r="D71" s="370"/>
      <c r="E71" s="651"/>
      <c r="F71" s="651"/>
      <c r="G71" s="651"/>
      <c r="H71" s="370"/>
      <c r="I71" s="305"/>
      <c r="J71" s="370"/>
      <c r="K71" s="305"/>
      <c r="L71" s="370"/>
      <c r="M71" s="305"/>
      <c r="N71" s="370"/>
      <c r="O71" s="305"/>
      <c r="P71" s="370"/>
    </row>
    <row r="72" spans="1:17" hidden="1" x14ac:dyDescent="0.2">
      <c r="A72" s="370"/>
      <c r="B72" s="370"/>
      <c r="C72" s="305"/>
      <c r="D72" s="370"/>
      <c r="E72" s="651"/>
      <c r="F72" s="651"/>
      <c r="G72" s="651"/>
      <c r="H72" s="370"/>
      <c r="I72" s="305"/>
      <c r="J72" s="370"/>
      <c r="K72" s="305"/>
      <c r="L72" s="370"/>
      <c r="M72" s="305"/>
      <c r="N72" s="370"/>
      <c r="O72" s="305"/>
      <c r="P72" s="370"/>
    </row>
    <row r="73" spans="1:17" hidden="1" x14ac:dyDescent="0.2">
      <c r="A73" s="370"/>
      <c r="B73" s="370"/>
      <c r="C73" s="305"/>
      <c r="D73" s="370"/>
      <c r="E73" s="651"/>
      <c r="F73" s="651"/>
      <c r="G73" s="651"/>
      <c r="H73" s="370"/>
      <c r="I73" s="305"/>
      <c r="J73" s="370"/>
      <c r="K73" s="305"/>
      <c r="L73" s="370"/>
      <c r="M73" s="305"/>
      <c r="N73" s="370"/>
      <c r="O73" s="305"/>
      <c r="P73" s="370"/>
    </row>
    <row r="74" spans="1:17" hidden="1" x14ac:dyDescent="0.2">
      <c r="A74" s="370"/>
      <c r="B74" s="370"/>
      <c r="C74" s="305"/>
      <c r="D74" s="370"/>
      <c r="E74" s="651"/>
      <c r="F74" s="651"/>
      <c r="G74" s="651"/>
      <c r="H74" s="370"/>
      <c r="I74" s="305"/>
      <c r="J74" s="370"/>
      <c r="K74" s="305"/>
      <c r="L74" s="370"/>
      <c r="M74" s="305"/>
      <c r="N74" s="370"/>
      <c r="O74" s="305"/>
      <c r="P74" s="370"/>
    </row>
    <row r="75" spans="1:17" hidden="1" x14ac:dyDescent="0.2">
      <c r="A75" s="370"/>
      <c r="B75" s="370"/>
      <c r="C75" s="305"/>
      <c r="D75" s="370"/>
      <c r="E75" s="651"/>
      <c r="F75" s="651"/>
      <c r="G75" s="651"/>
      <c r="H75" s="370"/>
      <c r="I75" s="305"/>
      <c r="J75" s="370"/>
      <c r="K75" s="305"/>
      <c r="L75" s="370"/>
      <c r="M75" s="305"/>
      <c r="N75" s="370"/>
      <c r="O75" s="305"/>
      <c r="P75" s="370"/>
    </row>
    <row r="76" spans="1:17" hidden="1" x14ac:dyDescent="0.2">
      <c r="A76" s="370"/>
      <c r="B76" s="370"/>
      <c r="C76" s="305"/>
      <c r="D76" s="370"/>
      <c r="E76" s="651"/>
      <c r="F76" s="651"/>
      <c r="G76" s="651"/>
      <c r="H76" s="370"/>
      <c r="I76" s="305"/>
      <c r="J76" s="370"/>
      <c r="K76" s="305"/>
      <c r="L76" s="370"/>
      <c r="M76" s="305"/>
      <c r="N76" s="370"/>
      <c r="O76" s="305"/>
      <c r="P76" s="370"/>
    </row>
    <row r="77" spans="1:17" hidden="1" x14ac:dyDescent="0.2">
      <c r="A77" s="370"/>
      <c r="B77" s="370"/>
      <c r="C77" s="305"/>
      <c r="D77" s="370"/>
      <c r="E77" s="651"/>
      <c r="F77" s="651"/>
      <c r="G77" s="651"/>
      <c r="H77" s="370"/>
      <c r="I77" s="305"/>
      <c r="J77" s="370"/>
      <c r="K77" s="305"/>
      <c r="L77" s="370"/>
      <c r="M77" s="305"/>
      <c r="N77" s="370"/>
      <c r="O77" s="305"/>
      <c r="P77" s="370"/>
    </row>
    <row r="78" spans="1:17" hidden="1" x14ac:dyDescent="0.2">
      <c r="A78" s="370"/>
      <c r="B78" s="370"/>
      <c r="C78" s="305"/>
      <c r="D78" s="370"/>
      <c r="E78" s="651"/>
      <c r="F78" s="651"/>
      <c r="G78" s="651"/>
      <c r="H78" s="370"/>
      <c r="I78" s="305"/>
      <c r="J78" s="370"/>
      <c r="K78" s="305"/>
      <c r="L78" s="370"/>
      <c r="M78" s="305"/>
      <c r="N78" s="370"/>
      <c r="O78" s="305"/>
      <c r="P78" s="370"/>
    </row>
    <row r="79" spans="1:17" hidden="1" x14ac:dyDescent="0.2">
      <c r="A79" s="370"/>
      <c r="B79" s="370"/>
      <c r="C79" s="305"/>
      <c r="D79" s="370"/>
      <c r="E79" s="651"/>
      <c r="F79" s="651"/>
      <c r="G79" s="651"/>
      <c r="H79" s="370"/>
      <c r="I79" s="305"/>
      <c r="J79" s="370"/>
      <c r="K79" s="305"/>
      <c r="L79" s="370"/>
      <c r="M79" s="305"/>
      <c r="N79" s="370"/>
      <c r="O79" s="305"/>
      <c r="P79" s="370"/>
    </row>
    <row r="80" spans="1:17" hidden="1" x14ac:dyDescent="0.2">
      <c r="A80" s="370"/>
      <c r="B80" s="370"/>
      <c r="C80" s="305"/>
      <c r="D80" s="370"/>
      <c r="E80" s="651"/>
      <c r="F80" s="651"/>
      <c r="G80" s="651"/>
      <c r="H80" s="370"/>
      <c r="I80" s="305"/>
      <c r="J80" s="370"/>
      <c r="K80" s="305"/>
      <c r="L80" s="370"/>
      <c r="M80" s="305"/>
      <c r="N80" s="370"/>
      <c r="O80" s="305"/>
      <c r="P80" s="370"/>
    </row>
    <row r="81" spans="1:16" hidden="1" x14ac:dyDescent="0.2">
      <c r="A81" s="370"/>
      <c r="B81" s="370"/>
      <c r="C81" s="305"/>
      <c r="D81" s="370"/>
      <c r="E81" s="651"/>
      <c r="F81" s="651"/>
      <c r="G81" s="651"/>
      <c r="H81" s="370"/>
      <c r="I81" s="305"/>
      <c r="J81" s="370"/>
      <c r="K81" s="305"/>
      <c r="L81" s="370"/>
      <c r="M81" s="305"/>
      <c r="N81" s="370"/>
      <c r="O81" s="305"/>
      <c r="P81" s="370"/>
    </row>
    <row r="82" spans="1:16" hidden="1" x14ac:dyDescent="0.2">
      <c r="A82" s="370"/>
      <c r="B82" s="370"/>
      <c r="C82" s="305"/>
      <c r="D82" s="370"/>
      <c r="E82" s="651"/>
      <c r="F82" s="651"/>
      <c r="G82" s="651"/>
      <c r="H82" s="370"/>
      <c r="I82" s="305"/>
      <c r="J82" s="370"/>
      <c r="K82" s="305"/>
      <c r="L82" s="370"/>
      <c r="M82" s="305"/>
      <c r="N82" s="370"/>
      <c r="O82" s="305"/>
      <c r="P82" s="370"/>
    </row>
    <row r="83" spans="1:16" hidden="1" x14ac:dyDescent="0.2">
      <c r="A83" s="370"/>
      <c r="B83" s="370"/>
      <c r="C83" s="305"/>
      <c r="D83" s="370"/>
      <c r="E83" s="651"/>
      <c r="F83" s="651"/>
      <c r="G83" s="651"/>
      <c r="H83" s="370"/>
      <c r="I83" s="305"/>
      <c r="J83" s="370"/>
      <c r="K83" s="305"/>
      <c r="L83" s="370"/>
      <c r="M83" s="305"/>
      <c r="N83" s="370"/>
      <c r="O83" s="305"/>
      <c r="P83" s="370"/>
    </row>
    <row r="84" spans="1:16" hidden="1" x14ac:dyDescent="0.2">
      <c r="A84" s="370"/>
      <c r="B84" s="370"/>
      <c r="C84" s="305"/>
      <c r="D84" s="370"/>
      <c r="E84" s="651"/>
      <c r="F84" s="651"/>
      <c r="G84" s="651"/>
      <c r="H84" s="370"/>
      <c r="I84" s="305"/>
      <c r="J84" s="370"/>
      <c r="K84" s="305"/>
      <c r="L84" s="370"/>
      <c r="M84" s="305"/>
      <c r="N84" s="370"/>
      <c r="O84" s="305"/>
      <c r="P84" s="370"/>
    </row>
    <row r="85" spans="1:16" hidden="1" x14ac:dyDescent="0.2">
      <c r="A85" s="370"/>
      <c r="B85" s="370"/>
      <c r="C85" s="305"/>
      <c r="D85" s="370"/>
      <c r="E85" s="651"/>
      <c r="F85" s="651"/>
      <c r="G85" s="651"/>
      <c r="H85" s="370"/>
      <c r="I85" s="305"/>
      <c r="J85" s="370"/>
      <c r="K85" s="305"/>
      <c r="L85" s="370"/>
      <c r="M85" s="305"/>
      <c r="N85" s="370"/>
      <c r="O85" s="305"/>
      <c r="P85" s="370"/>
    </row>
    <row r="86" spans="1:16" hidden="1" x14ac:dyDescent="0.2">
      <c r="A86" s="370"/>
      <c r="B86" s="370"/>
      <c r="C86" s="305"/>
      <c r="D86" s="370"/>
      <c r="E86" s="651"/>
      <c r="F86" s="651"/>
      <c r="G86" s="651"/>
      <c r="H86" s="370"/>
      <c r="I86" s="305"/>
      <c r="J86" s="370"/>
      <c r="K86" s="305"/>
      <c r="L86" s="370"/>
      <c r="M86" s="305"/>
      <c r="N86" s="370"/>
      <c r="O86" s="305"/>
      <c r="P86" s="370"/>
    </row>
    <row r="87" spans="1:16" hidden="1" x14ac:dyDescent="0.2">
      <c r="A87" s="370"/>
      <c r="B87" s="370"/>
      <c r="C87" s="305"/>
      <c r="D87" s="370"/>
      <c r="E87" s="651"/>
      <c r="F87" s="651"/>
      <c r="G87" s="651"/>
      <c r="H87" s="370"/>
      <c r="I87" s="305"/>
      <c r="J87" s="370"/>
      <c r="K87" s="305"/>
      <c r="L87" s="370"/>
      <c r="M87" s="305"/>
      <c r="N87" s="370"/>
      <c r="O87" s="305"/>
      <c r="P87" s="370"/>
    </row>
    <row r="88" spans="1:16" hidden="1" x14ac:dyDescent="0.2">
      <c r="A88" s="370"/>
      <c r="B88" s="370"/>
      <c r="C88" s="305"/>
      <c r="D88" s="370"/>
      <c r="E88" s="651"/>
      <c r="F88" s="651"/>
      <c r="G88" s="651"/>
      <c r="H88" s="370"/>
      <c r="I88" s="305"/>
      <c r="J88" s="370"/>
      <c r="K88" s="305"/>
      <c r="L88" s="370"/>
      <c r="M88" s="305"/>
      <c r="N88" s="370"/>
      <c r="O88" s="305"/>
      <c r="P88" s="370"/>
    </row>
    <row r="89" spans="1:16" hidden="1" x14ac:dyDescent="0.2">
      <c r="A89" s="370"/>
      <c r="B89" s="370"/>
      <c r="C89" s="305"/>
      <c r="D89" s="370"/>
      <c r="E89" s="651"/>
      <c r="F89" s="651"/>
      <c r="G89" s="651"/>
      <c r="H89" s="370"/>
      <c r="I89" s="305"/>
      <c r="J89" s="370"/>
      <c r="K89" s="305"/>
      <c r="L89" s="370"/>
      <c r="M89" s="305"/>
      <c r="N89" s="370"/>
      <c r="O89" s="305"/>
      <c r="P89" s="370"/>
    </row>
    <row r="90" spans="1:16" hidden="1" x14ac:dyDescent="0.2">
      <c r="A90" s="370"/>
      <c r="B90" s="370"/>
      <c r="C90" s="305"/>
      <c r="D90" s="370"/>
      <c r="E90" s="651"/>
      <c r="F90" s="651"/>
      <c r="G90" s="651"/>
      <c r="H90" s="370"/>
      <c r="I90" s="305"/>
      <c r="J90" s="370"/>
      <c r="K90" s="305"/>
      <c r="L90" s="370"/>
      <c r="M90" s="305"/>
      <c r="N90" s="370"/>
      <c r="O90" s="305"/>
      <c r="P90" s="370"/>
    </row>
    <row r="91" spans="1:16" hidden="1" x14ac:dyDescent="0.2">
      <c r="A91" s="370"/>
      <c r="B91" s="370"/>
      <c r="C91" s="305"/>
      <c r="D91" s="370"/>
      <c r="E91" s="651"/>
      <c r="F91" s="651"/>
      <c r="G91" s="651"/>
      <c r="H91" s="370"/>
      <c r="I91" s="305"/>
      <c r="J91" s="370"/>
      <c r="K91" s="305"/>
      <c r="L91" s="370"/>
      <c r="M91" s="305"/>
      <c r="N91" s="370"/>
      <c r="O91" s="305"/>
      <c r="P91" s="370"/>
    </row>
    <row r="92" spans="1:16" hidden="1" x14ac:dyDescent="0.2">
      <c r="A92" s="370"/>
      <c r="B92" s="370"/>
      <c r="C92" s="305"/>
      <c r="D92" s="370"/>
      <c r="E92" s="651"/>
      <c r="F92" s="651"/>
      <c r="G92" s="651"/>
      <c r="H92" s="370"/>
      <c r="I92" s="305"/>
      <c r="J92" s="370"/>
      <c r="K92" s="305"/>
      <c r="L92" s="370"/>
      <c r="M92" s="305"/>
      <c r="N92" s="370"/>
      <c r="O92" s="305"/>
      <c r="P92" s="370"/>
    </row>
    <row r="93" spans="1:16" hidden="1" x14ac:dyDescent="0.2">
      <c r="A93" s="370"/>
      <c r="B93" s="370"/>
      <c r="C93" s="305"/>
      <c r="D93" s="370"/>
      <c r="E93" s="651"/>
      <c r="F93" s="651"/>
      <c r="G93" s="651"/>
      <c r="H93" s="370"/>
      <c r="I93" s="305"/>
      <c r="J93" s="370"/>
      <c r="K93" s="305"/>
      <c r="L93" s="370"/>
      <c r="M93" s="305"/>
      <c r="N93" s="370"/>
      <c r="O93" s="305"/>
      <c r="P93" s="370"/>
    </row>
    <row r="94" spans="1:16" hidden="1" x14ac:dyDescent="0.2">
      <c r="A94" s="370"/>
      <c r="B94" s="370"/>
      <c r="C94" s="305"/>
      <c r="D94" s="370"/>
      <c r="E94" s="651"/>
      <c r="F94" s="651"/>
      <c r="G94" s="651"/>
      <c r="H94" s="370"/>
      <c r="I94" s="305"/>
      <c r="J94" s="370"/>
      <c r="K94" s="305"/>
      <c r="L94" s="370"/>
      <c r="M94" s="305"/>
      <c r="N94" s="370"/>
      <c r="O94" s="305"/>
      <c r="P94" s="370"/>
    </row>
    <row r="95" spans="1:16" hidden="1" x14ac:dyDescent="0.2">
      <c r="A95" s="370"/>
      <c r="B95" s="370"/>
      <c r="C95" s="305"/>
      <c r="D95" s="370"/>
      <c r="E95" s="651"/>
      <c r="F95" s="651"/>
      <c r="G95" s="651"/>
      <c r="H95" s="370"/>
      <c r="I95" s="305"/>
      <c r="J95" s="370"/>
      <c r="K95" s="305"/>
      <c r="L95" s="370"/>
      <c r="M95" s="305"/>
      <c r="N95" s="370"/>
      <c r="O95" s="305"/>
      <c r="P95" s="370"/>
    </row>
    <row r="96" spans="1:16" hidden="1" x14ac:dyDescent="0.2">
      <c r="A96" s="370"/>
      <c r="B96" s="370"/>
      <c r="C96" s="305"/>
      <c r="D96" s="370"/>
      <c r="E96" s="651"/>
      <c r="F96" s="651"/>
      <c r="G96" s="651"/>
      <c r="H96" s="370"/>
      <c r="I96" s="305"/>
      <c r="J96" s="370"/>
      <c r="K96" s="305"/>
      <c r="L96" s="370"/>
      <c r="M96" s="305"/>
      <c r="N96" s="370"/>
      <c r="O96" s="305"/>
      <c r="P96" s="370"/>
    </row>
    <row r="97" spans="1:16" hidden="1" x14ac:dyDescent="0.2">
      <c r="A97" s="370"/>
      <c r="B97" s="370"/>
      <c r="C97" s="305"/>
      <c r="D97" s="370"/>
      <c r="E97" s="651"/>
      <c r="F97" s="651"/>
      <c r="G97" s="651"/>
      <c r="H97" s="370"/>
      <c r="I97" s="305"/>
      <c r="J97" s="370"/>
      <c r="K97" s="305"/>
      <c r="L97" s="370"/>
      <c r="M97" s="305"/>
      <c r="N97" s="370"/>
      <c r="O97" s="305"/>
      <c r="P97" s="370"/>
    </row>
    <row r="98" spans="1:16" hidden="1" x14ac:dyDescent="0.2">
      <c r="A98" s="370"/>
      <c r="B98" s="370"/>
      <c r="C98" s="305"/>
      <c r="D98" s="370"/>
      <c r="E98" s="651"/>
      <c r="F98" s="651"/>
      <c r="G98" s="651"/>
      <c r="H98" s="370"/>
      <c r="I98" s="305"/>
      <c r="J98" s="370"/>
      <c r="K98" s="305"/>
      <c r="L98" s="370"/>
      <c r="M98" s="305"/>
      <c r="N98" s="370"/>
      <c r="O98" s="305"/>
      <c r="P98" s="370"/>
    </row>
    <row r="99" spans="1:16" hidden="1" x14ac:dyDescent="0.2">
      <c r="A99" s="370"/>
      <c r="B99" s="370"/>
      <c r="C99" s="305"/>
      <c r="D99" s="370"/>
      <c r="E99" s="651"/>
      <c r="F99" s="651"/>
      <c r="G99" s="651"/>
      <c r="H99" s="370"/>
      <c r="I99" s="305"/>
      <c r="J99" s="370"/>
      <c r="K99" s="305"/>
      <c r="L99" s="370"/>
      <c r="M99" s="305"/>
      <c r="N99" s="370"/>
      <c r="O99" s="305"/>
      <c r="P99" s="370"/>
    </row>
    <row r="100" spans="1:16" hidden="1" x14ac:dyDescent="0.2">
      <c r="A100" s="370"/>
      <c r="B100" s="370"/>
      <c r="C100" s="305"/>
      <c r="D100" s="370"/>
      <c r="E100" s="651"/>
      <c r="F100" s="651"/>
      <c r="G100" s="651"/>
      <c r="H100" s="370"/>
      <c r="I100" s="305"/>
      <c r="J100" s="370"/>
      <c r="K100" s="305"/>
      <c r="L100" s="370"/>
      <c r="M100" s="305"/>
      <c r="N100" s="370"/>
      <c r="O100" s="305"/>
      <c r="P100" s="370"/>
    </row>
    <row r="101" spans="1:16" hidden="1" x14ac:dyDescent="0.2">
      <c r="A101" s="370"/>
      <c r="B101" s="370"/>
      <c r="C101" s="305"/>
      <c r="D101" s="370"/>
      <c r="E101" s="651"/>
      <c r="F101" s="651"/>
      <c r="G101" s="651"/>
      <c r="H101" s="370"/>
      <c r="I101" s="305"/>
      <c r="J101" s="370"/>
      <c r="K101" s="305"/>
      <c r="L101" s="370"/>
      <c r="M101" s="305"/>
      <c r="N101" s="370"/>
      <c r="O101" s="305"/>
      <c r="P101" s="370"/>
    </row>
    <row r="102" spans="1:16" hidden="1" x14ac:dyDescent="0.2">
      <c r="A102" s="370"/>
      <c r="B102" s="370"/>
      <c r="C102" s="305"/>
      <c r="D102" s="370"/>
      <c r="E102" s="651"/>
      <c r="F102" s="651"/>
      <c r="G102" s="651"/>
      <c r="H102" s="370"/>
      <c r="I102" s="305"/>
      <c r="J102" s="370"/>
      <c r="K102" s="305"/>
      <c r="L102" s="370"/>
      <c r="M102" s="305"/>
      <c r="N102" s="370"/>
      <c r="O102" s="305"/>
      <c r="P102" s="370"/>
    </row>
    <row r="103" spans="1:16" hidden="1" x14ac:dyDescent="0.2">
      <c r="A103" s="370"/>
      <c r="B103" s="370"/>
      <c r="C103" s="305"/>
      <c r="D103" s="370"/>
      <c r="E103" s="651"/>
      <c r="F103" s="651"/>
      <c r="G103" s="651"/>
      <c r="H103" s="370"/>
      <c r="I103" s="305"/>
      <c r="J103" s="370"/>
      <c r="K103" s="305"/>
      <c r="L103" s="370"/>
      <c r="M103" s="305"/>
      <c r="N103" s="370"/>
      <c r="O103" s="305"/>
      <c r="P103" s="370"/>
    </row>
    <row r="104" spans="1:16" hidden="1" x14ac:dyDescent="0.2">
      <c r="A104" s="370"/>
      <c r="B104" s="370"/>
      <c r="C104" s="305"/>
      <c r="D104" s="370"/>
      <c r="E104" s="651"/>
      <c r="F104" s="651"/>
      <c r="G104" s="651"/>
      <c r="H104" s="370"/>
      <c r="I104" s="305"/>
      <c r="J104" s="370"/>
      <c r="K104" s="305"/>
      <c r="L104" s="370"/>
      <c r="M104" s="305"/>
      <c r="N104" s="370"/>
      <c r="O104" s="305"/>
      <c r="P104" s="370"/>
    </row>
    <row r="105" spans="1:16" hidden="1" x14ac:dyDescent="0.2">
      <c r="A105" s="370"/>
      <c r="B105" s="370"/>
      <c r="C105" s="305"/>
      <c r="D105" s="370"/>
      <c r="E105" s="651"/>
      <c r="F105" s="651"/>
      <c r="G105" s="651"/>
      <c r="H105" s="370"/>
      <c r="I105" s="305"/>
      <c r="J105" s="370"/>
      <c r="K105" s="305"/>
      <c r="L105" s="370"/>
      <c r="M105" s="305"/>
      <c r="N105" s="370"/>
      <c r="O105" s="305"/>
      <c r="P105" s="370"/>
    </row>
    <row r="106" spans="1:16" hidden="1" x14ac:dyDescent="0.2">
      <c r="A106" s="370"/>
      <c r="B106" s="370"/>
      <c r="C106" s="305"/>
      <c r="D106" s="370"/>
      <c r="E106" s="651"/>
      <c r="F106" s="651"/>
      <c r="G106" s="651"/>
      <c r="H106" s="370"/>
      <c r="I106" s="305"/>
      <c r="J106" s="370"/>
      <c r="K106" s="305"/>
      <c r="L106" s="370"/>
      <c r="M106" s="305"/>
      <c r="N106" s="370"/>
      <c r="O106" s="305"/>
      <c r="P106" s="370"/>
    </row>
    <row r="107" spans="1:16" hidden="1" x14ac:dyDescent="0.2">
      <c r="A107" s="370"/>
      <c r="B107" s="370"/>
      <c r="C107" s="305"/>
      <c r="D107" s="370"/>
      <c r="E107" s="651"/>
      <c r="F107" s="651"/>
      <c r="G107" s="651"/>
      <c r="H107" s="370"/>
      <c r="I107" s="305"/>
      <c r="J107" s="370"/>
      <c r="K107" s="305"/>
      <c r="L107" s="370"/>
      <c r="M107" s="305"/>
      <c r="N107" s="370"/>
      <c r="O107" s="305"/>
      <c r="P107" s="370"/>
    </row>
    <row r="108" spans="1:16" hidden="1" x14ac:dyDescent="0.2">
      <c r="A108" s="370"/>
      <c r="B108" s="370"/>
      <c r="C108" s="305"/>
      <c r="D108" s="370"/>
      <c r="E108" s="651"/>
      <c r="F108" s="651"/>
      <c r="G108" s="651"/>
      <c r="H108" s="370"/>
      <c r="I108" s="305"/>
      <c r="J108" s="370"/>
      <c r="K108" s="305"/>
      <c r="L108" s="370"/>
      <c r="M108" s="305"/>
      <c r="N108" s="370"/>
      <c r="O108" s="305"/>
      <c r="P108" s="370"/>
    </row>
    <row r="109" spans="1:16" hidden="1" x14ac:dyDescent="0.2">
      <c r="A109" s="370"/>
      <c r="B109" s="370"/>
      <c r="C109" s="305"/>
      <c r="D109" s="370"/>
      <c r="E109" s="651"/>
      <c r="F109" s="651"/>
      <c r="G109" s="651"/>
      <c r="H109" s="370"/>
      <c r="I109" s="305"/>
      <c r="J109" s="370"/>
      <c r="K109" s="305"/>
      <c r="L109" s="370"/>
      <c r="M109" s="305"/>
      <c r="N109" s="370"/>
      <c r="O109" s="305"/>
      <c r="P109" s="370"/>
    </row>
    <row r="110" spans="1:16" hidden="1" x14ac:dyDescent="0.2">
      <c r="A110" s="370"/>
      <c r="B110" s="370"/>
      <c r="C110" s="305"/>
      <c r="D110" s="370"/>
      <c r="E110" s="651"/>
      <c r="F110" s="651"/>
      <c r="G110" s="651"/>
      <c r="H110" s="370"/>
      <c r="I110" s="305"/>
      <c r="J110" s="370"/>
      <c r="K110" s="305"/>
      <c r="L110" s="370"/>
      <c r="M110" s="305"/>
      <c r="N110" s="370"/>
      <c r="O110" s="305"/>
      <c r="P110" s="370"/>
    </row>
    <row r="111" spans="1:16" hidden="1" x14ac:dyDescent="0.2">
      <c r="A111" s="370"/>
      <c r="B111" s="370"/>
      <c r="C111" s="305"/>
      <c r="D111" s="370"/>
      <c r="E111" s="651"/>
      <c r="F111" s="651"/>
      <c r="G111" s="651"/>
      <c r="H111" s="370"/>
      <c r="I111" s="305"/>
      <c r="J111" s="370"/>
      <c r="K111" s="305"/>
      <c r="L111" s="370"/>
      <c r="M111" s="305"/>
      <c r="N111" s="370"/>
      <c r="O111" s="305"/>
      <c r="P111" s="370"/>
    </row>
    <row r="112" spans="1:16" hidden="1" x14ac:dyDescent="0.2">
      <c r="A112" s="370"/>
      <c r="B112" s="370"/>
      <c r="C112" s="305"/>
      <c r="D112" s="370"/>
      <c r="E112" s="651"/>
      <c r="F112" s="651"/>
      <c r="G112" s="651"/>
      <c r="H112" s="370"/>
      <c r="I112" s="305"/>
      <c r="J112" s="370"/>
      <c r="K112" s="305"/>
      <c r="L112" s="370"/>
      <c r="M112" s="305"/>
      <c r="N112" s="370"/>
      <c r="O112" s="305"/>
      <c r="P112" s="370"/>
    </row>
    <row r="113" spans="1:16" x14ac:dyDescent="0.2">
      <c r="A113" s="370"/>
      <c r="B113" s="370"/>
      <c r="C113" s="305"/>
      <c r="D113" s="370"/>
      <c r="E113" s="651"/>
      <c r="F113" s="651"/>
      <c r="G113" s="651"/>
      <c r="H113" s="370"/>
      <c r="I113" s="305"/>
      <c r="J113" s="370"/>
      <c r="K113" s="305"/>
      <c r="L113" s="370"/>
      <c r="M113" s="305"/>
      <c r="N113" s="370"/>
      <c r="O113" s="305"/>
      <c r="P113" s="370"/>
    </row>
    <row r="114" spans="1:16" x14ac:dyDescent="0.2">
      <c r="A114" s="370"/>
      <c r="B114" s="370"/>
      <c r="C114" s="305"/>
      <c r="D114" s="370"/>
      <c r="E114" s="651"/>
      <c r="F114" s="651"/>
      <c r="G114" s="651"/>
      <c r="H114" s="370"/>
      <c r="I114" s="305"/>
      <c r="J114" s="370"/>
      <c r="K114" s="305"/>
      <c r="L114" s="370"/>
      <c r="M114" s="305"/>
      <c r="N114" s="370"/>
      <c r="O114" s="305"/>
      <c r="P114" s="370"/>
    </row>
    <row r="115" spans="1:16" x14ac:dyDescent="0.2">
      <c r="A115" s="370"/>
      <c r="B115" s="370"/>
      <c r="C115" s="305"/>
      <c r="D115" s="370"/>
      <c r="E115" s="651"/>
      <c r="F115" s="651"/>
      <c r="G115" s="651"/>
      <c r="H115" s="370"/>
      <c r="I115" s="305"/>
      <c r="J115" s="370"/>
      <c r="K115" s="305"/>
      <c r="L115" s="370"/>
      <c r="M115" s="305"/>
      <c r="N115" s="370"/>
      <c r="O115" s="305"/>
      <c r="P115" s="370"/>
    </row>
    <row r="116" spans="1:16" x14ac:dyDescent="0.2">
      <c r="A116" s="370"/>
      <c r="B116" s="370"/>
      <c r="C116" s="305"/>
      <c r="D116" s="370"/>
      <c r="E116" s="651"/>
      <c r="F116" s="651"/>
      <c r="G116" s="651"/>
      <c r="H116" s="370"/>
      <c r="I116" s="305"/>
      <c r="J116" s="370"/>
      <c r="K116" s="305"/>
      <c r="L116" s="370"/>
      <c r="M116" s="305"/>
      <c r="N116" s="370"/>
      <c r="O116" s="305"/>
      <c r="P116" s="370"/>
    </row>
    <row r="117" spans="1:16" x14ac:dyDescent="0.2">
      <c r="A117" s="370"/>
      <c r="B117" s="370"/>
      <c r="C117" s="305"/>
      <c r="D117" s="370"/>
      <c r="E117" s="651"/>
      <c r="F117" s="651"/>
      <c r="G117" s="651"/>
      <c r="H117" s="370"/>
      <c r="I117" s="305"/>
      <c r="J117" s="370"/>
      <c r="K117" s="305"/>
      <c r="L117" s="370"/>
      <c r="M117" s="305"/>
      <c r="N117" s="370"/>
      <c r="O117" s="305"/>
      <c r="P117" s="370"/>
    </row>
    <row r="118" spans="1:16" x14ac:dyDescent="0.2">
      <c r="A118" s="370"/>
      <c r="B118" s="370"/>
      <c r="C118" s="305"/>
      <c r="D118" s="370"/>
      <c r="E118" s="651"/>
      <c r="F118" s="651"/>
      <c r="G118" s="651"/>
      <c r="H118" s="370"/>
      <c r="I118" s="305"/>
      <c r="J118" s="370"/>
      <c r="K118" s="305"/>
      <c r="L118" s="370"/>
      <c r="M118" s="305"/>
      <c r="N118" s="370"/>
      <c r="O118" s="305"/>
      <c r="P118" s="370"/>
    </row>
    <row r="119" spans="1:16" x14ac:dyDescent="0.2">
      <c r="A119" s="370"/>
      <c r="B119" s="370"/>
      <c r="C119" s="305"/>
      <c r="D119" s="370"/>
      <c r="E119" s="651"/>
      <c r="F119" s="651"/>
      <c r="G119" s="651"/>
      <c r="H119" s="370"/>
      <c r="I119" s="305"/>
      <c r="J119" s="370"/>
      <c r="K119" s="305"/>
      <c r="L119" s="370"/>
      <c r="M119" s="305"/>
      <c r="N119" s="370"/>
      <c r="O119" s="305"/>
      <c r="P119" s="370"/>
    </row>
    <row r="120" spans="1:16" x14ac:dyDescent="0.2">
      <c r="A120" s="370"/>
      <c r="B120" s="370"/>
      <c r="C120" s="305"/>
      <c r="D120" s="370"/>
      <c r="E120" s="651"/>
      <c r="F120" s="651"/>
      <c r="G120" s="651"/>
      <c r="H120" s="370"/>
      <c r="I120" s="305"/>
      <c r="J120" s="370"/>
      <c r="K120" s="305"/>
      <c r="L120" s="370"/>
      <c r="M120" s="305"/>
      <c r="N120" s="370"/>
      <c r="O120" s="305"/>
      <c r="P120" s="370"/>
    </row>
    <row r="121" spans="1:16" x14ac:dyDescent="0.2">
      <c r="A121" s="370"/>
      <c r="B121" s="370"/>
      <c r="C121" s="305"/>
      <c r="D121" s="370"/>
      <c r="E121" s="651"/>
      <c r="F121" s="651"/>
      <c r="G121" s="651"/>
      <c r="H121" s="370"/>
      <c r="I121" s="305"/>
      <c r="J121" s="370"/>
      <c r="K121" s="305"/>
      <c r="L121" s="370"/>
      <c r="M121" s="305"/>
      <c r="N121" s="370"/>
      <c r="O121" s="305"/>
      <c r="P121" s="370"/>
    </row>
    <row r="122" spans="1:16" x14ac:dyDescent="0.2">
      <c r="A122" s="370"/>
      <c r="B122" s="370"/>
      <c r="C122" s="305"/>
      <c r="D122" s="370"/>
      <c r="E122" s="651"/>
      <c r="F122" s="651"/>
      <c r="G122" s="651"/>
      <c r="H122" s="370"/>
      <c r="I122" s="305"/>
      <c r="J122" s="370"/>
      <c r="K122" s="305"/>
      <c r="L122" s="370"/>
      <c r="M122" s="305"/>
      <c r="N122" s="370"/>
      <c r="O122" s="305"/>
      <c r="P122" s="370"/>
    </row>
    <row r="123" spans="1:16" x14ac:dyDescent="0.2">
      <c r="A123" s="370"/>
      <c r="B123" s="370"/>
      <c r="C123" s="305"/>
      <c r="D123" s="370"/>
      <c r="E123" s="651"/>
      <c r="F123" s="651"/>
      <c r="G123" s="651"/>
      <c r="H123" s="370"/>
      <c r="I123" s="305"/>
      <c r="J123" s="370"/>
      <c r="K123" s="305"/>
      <c r="L123" s="370"/>
      <c r="M123" s="305"/>
      <c r="N123" s="370"/>
      <c r="O123" s="305"/>
      <c r="P123" s="370"/>
    </row>
    <row r="124" spans="1:16" x14ac:dyDescent="0.2">
      <c r="A124" s="370"/>
      <c r="B124" s="370"/>
      <c r="C124" s="305"/>
      <c r="D124" s="370"/>
      <c r="E124" s="651"/>
      <c r="F124" s="651"/>
      <c r="G124" s="651"/>
      <c r="H124" s="370"/>
      <c r="I124" s="305"/>
      <c r="J124" s="370"/>
      <c r="K124" s="305"/>
      <c r="L124" s="370"/>
      <c r="M124" s="305"/>
      <c r="N124" s="370"/>
      <c r="O124" s="305"/>
      <c r="P124" s="370"/>
    </row>
    <row r="125" spans="1:16" x14ac:dyDescent="0.2">
      <c r="A125" s="370"/>
      <c r="B125" s="370"/>
      <c r="C125" s="305"/>
      <c r="D125" s="370"/>
      <c r="E125" s="651"/>
      <c r="F125" s="651"/>
      <c r="G125" s="651"/>
      <c r="H125" s="370"/>
      <c r="I125" s="305"/>
      <c r="J125" s="370"/>
      <c r="K125" s="305"/>
      <c r="L125" s="370"/>
      <c r="M125" s="305"/>
      <c r="N125" s="370"/>
      <c r="O125" s="305"/>
      <c r="P125" s="370"/>
    </row>
    <row r="126" spans="1:16" x14ac:dyDescent="0.2">
      <c r="A126" s="370"/>
      <c r="B126" s="370"/>
      <c r="C126" s="305"/>
      <c r="D126" s="370"/>
      <c r="E126" s="651"/>
      <c r="F126" s="651"/>
      <c r="G126" s="651"/>
      <c r="H126" s="370"/>
      <c r="I126" s="305"/>
      <c r="J126" s="370"/>
      <c r="K126" s="305"/>
      <c r="L126" s="370"/>
      <c r="M126" s="305"/>
      <c r="N126" s="370"/>
      <c r="O126" s="305"/>
      <c r="P126" s="370"/>
    </row>
    <row r="127" spans="1:16" x14ac:dyDescent="0.2">
      <c r="A127" s="370"/>
      <c r="B127" s="370"/>
      <c r="C127" s="305"/>
      <c r="D127" s="370"/>
      <c r="E127" s="651"/>
      <c r="F127" s="651"/>
      <c r="G127" s="651"/>
      <c r="H127" s="370"/>
      <c r="I127" s="305"/>
      <c r="J127" s="370"/>
      <c r="K127" s="305"/>
      <c r="L127" s="370"/>
      <c r="M127" s="305"/>
      <c r="N127" s="370"/>
      <c r="O127" s="305"/>
      <c r="P127" s="370"/>
    </row>
    <row r="128" spans="1:16" x14ac:dyDescent="0.2">
      <c r="A128" s="370"/>
      <c r="B128" s="370"/>
      <c r="C128" s="305"/>
      <c r="D128" s="370"/>
      <c r="E128" s="651"/>
      <c r="F128" s="651"/>
      <c r="G128" s="651"/>
      <c r="H128" s="370"/>
      <c r="I128" s="305"/>
      <c r="J128" s="370"/>
      <c r="K128" s="305"/>
      <c r="L128" s="370"/>
      <c r="M128" s="305"/>
      <c r="N128" s="370"/>
      <c r="O128" s="305"/>
      <c r="P128" s="370"/>
    </row>
    <row r="129" spans="1:16" x14ac:dyDescent="0.2">
      <c r="A129" s="370"/>
      <c r="B129" s="370"/>
      <c r="C129" s="305"/>
      <c r="D129" s="370"/>
      <c r="E129" s="651"/>
      <c r="F129" s="651"/>
      <c r="G129" s="651"/>
      <c r="H129" s="370"/>
      <c r="I129" s="305"/>
      <c r="J129" s="370"/>
      <c r="K129" s="305"/>
      <c r="L129" s="370"/>
      <c r="M129" s="305"/>
      <c r="N129" s="370"/>
      <c r="O129" s="305"/>
      <c r="P129" s="370"/>
    </row>
    <row r="130" spans="1:16" x14ac:dyDescent="0.2">
      <c r="A130" s="370"/>
      <c r="B130" s="370"/>
      <c r="C130" s="305"/>
      <c r="D130" s="370"/>
      <c r="E130" s="651"/>
      <c r="F130" s="651"/>
      <c r="G130" s="651"/>
      <c r="H130" s="370"/>
      <c r="I130" s="305"/>
      <c r="J130" s="370"/>
      <c r="K130" s="305"/>
      <c r="L130" s="370"/>
      <c r="M130" s="305"/>
      <c r="N130" s="370"/>
      <c r="O130" s="305"/>
      <c r="P130" s="370"/>
    </row>
    <row r="131" spans="1:16" x14ac:dyDescent="0.2">
      <c r="A131" s="370"/>
      <c r="B131" s="370"/>
      <c r="C131" s="305"/>
      <c r="D131" s="370"/>
      <c r="E131" s="651"/>
      <c r="F131" s="651"/>
      <c r="G131" s="651"/>
      <c r="H131" s="370"/>
      <c r="I131" s="305"/>
      <c r="J131" s="370"/>
      <c r="K131" s="305"/>
      <c r="L131" s="370"/>
      <c r="M131" s="305"/>
      <c r="N131" s="370"/>
      <c r="O131" s="305"/>
      <c r="P131" s="370"/>
    </row>
    <row r="132" spans="1:16" x14ac:dyDescent="0.2">
      <c r="A132" s="370"/>
      <c r="B132" s="370"/>
      <c r="C132" s="305"/>
      <c r="D132" s="370"/>
      <c r="E132" s="651"/>
      <c r="F132" s="651"/>
      <c r="G132" s="651"/>
      <c r="H132" s="370"/>
      <c r="I132" s="305"/>
      <c r="J132" s="370"/>
      <c r="K132" s="305"/>
      <c r="L132" s="370"/>
      <c r="M132" s="305"/>
      <c r="N132" s="370"/>
      <c r="O132" s="305"/>
      <c r="P132" s="370"/>
    </row>
    <row r="133" spans="1:16" x14ac:dyDescent="0.2">
      <c r="A133" s="370"/>
      <c r="B133" s="370"/>
      <c r="C133" s="305"/>
      <c r="D133" s="370"/>
      <c r="E133" s="651"/>
      <c r="F133" s="651"/>
      <c r="G133" s="651"/>
      <c r="H133" s="370"/>
      <c r="I133" s="305"/>
      <c r="J133" s="370"/>
      <c r="K133" s="305"/>
      <c r="L133" s="370"/>
      <c r="M133" s="305"/>
      <c r="N133" s="370"/>
      <c r="O133" s="305"/>
      <c r="P133" s="370"/>
    </row>
    <row r="134" spans="1:16" x14ac:dyDescent="0.2">
      <c r="A134" s="370"/>
      <c r="B134" s="370"/>
      <c r="C134" s="305"/>
      <c r="D134" s="370"/>
      <c r="E134" s="651"/>
      <c r="F134" s="651"/>
      <c r="G134" s="651"/>
      <c r="H134" s="370"/>
      <c r="I134" s="305"/>
      <c r="J134" s="370"/>
      <c r="K134" s="305"/>
      <c r="L134" s="370"/>
      <c r="M134" s="305"/>
      <c r="N134" s="370"/>
      <c r="O134" s="305"/>
      <c r="P134" s="370"/>
    </row>
    <row r="135" spans="1:16" x14ac:dyDescent="0.2"/>
    <row r="136" spans="1:16" x14ac:dyDescent="0.2"/>
    <row r="137" spans="1:16" x14ac:dyDescent="0.2"/>
    <row r="138" spans="1:16" x14ac:dyDescent="0.2"/>
    <row r="139" spans="1:16" x14ac:dyDescent="0.2"/>
    <row r="140" spans="1:16" x14ac:dyDescent="0.2"/>
    <row r="141" spans="1:16" x14ac:dyDescent="0.2"/>
    <row r="142" spans="1:16" x14ac:dyDescent="0.2"/>
    <row r="143" spans="1:16" x14ac:dyDescent="0.2"/>
    <row r="144" spans="1:16" x14ac:dyDescent="0.2"/>
    <row r="145" x14ac:dyDescent="0.2"/>
  </sheetData>
  <sheetProtection algorithmName="SHA-512" hashValue="2GjQtKmSq5fTqOQMCZqrja4WpLU1dbsmm9AzEgBUQ1ud8g17e391s62GNmQaaQOdO+2z4Wel0SSYhU9iLOfZpw==" saltValue="smXTIISY721+oo2z4fHzSA==" spinCount="100000" sheet="1" objects="1" scenarios="1"/>
  <mergeCells count="2">
    <mergeCell ref="B5:F5"/>
    <mergeCell ref="D68:P68"/>
  </mergeCells>
  <pageMargins left="0.34" right="0.34" top="0.5" bottom="0.4" header="0.2" footer="0.2"/>
  <pageSetup paperSize="9" scale="70" orientation="portrait" r:id="rId1"/>
  <headerFooter alignWithMargins="0">
    <oddFooter>&amp;L&amp;8&amp;A&amp;R&amp;8&amp;P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5"/>
  <sheetViews>
    <sheetView showGridLines="0" topLeftCell="A4" zoomScale="110" zoomScaleNormal="110" workbookViewId="0">
      <selection activeCell="I4" sqref="I4:J11"/>
    </sheetView>
  </sheetViews>
  <sheetFormatPr defaultColWidth="0" defaultRowHeight="11.25" zeroHeight="1" x14ac:dyDescent="0.2"/>
  <cols>
    <col min="1" max="1" width="2.140625" style="29" customWidth="1"/>
    <col min="2" max="2" width="5.7109375" style="37" customWidth="1"/>
    <col min="3" max="3" width="0.85546875" style="840" customWidth="1"/>
    <col min="4" max="5" width="2.140625" style="37" customWidth="1"/>
    <col min="6" max="6" width="18.7109375" style="37" customWidth="1"/>
    <col min="7" max="7" width="27.28515625" style="37" customWidth="1"/>
    <col min="8" max="8" width="17.85546875" style="29" customWidth="1"/>
    <col min="9" max="10" width="10.28515625" style="29" customWidth="1"/>
    <col min="11" max="11" width="2.28515625" style="29" customWidth="1"/>
    <col min="12" max="16384" width="9.140625" style="29" hidden="1"/>
  </cols>
  <sheetData>
    <row r="1" spans="1:11" ht="18.75" x14ac:dyDescent="0.4">
      <c r="A1" s="40"/>
      <c r="B1" s="865" t="s">
        <v>1468</v>
      </c>
      <c r="C1" s="865"/>
      <c r="D1" s="866"/>
      <c r="E1" s="866"/>
      <c r="F1" s="866"/>
      <c r="G1" s="866"/>
      <c r="H1" s="842"/>
      <c r="I1" s="842"/>
      <c r="J1" s="37"/>
      <c r="K1" s="37"/>
    </row>
    <row r="2" spans="1:11" ht="15" x14ac:dyDescent="0.25">
      <c r="B2" s="841"/>
      <c r="C2" s="841"/>
      <c r="D2" s="866"/>
      <c r="E2" s="866"/>
      <c r="F2" s="866"/>
      <c r="G2" s="867"/>
      <c r="H2" s="37"/>
      <c r="I2" s="37"/>
      <c r="J2" s="37"/>
      <c r="K2" s="37"/>
    </row>
    <row r="3" spans="1:11" ht="45" x14ac:dyDescent="0.2">
      <c r="B3" s="40"/>
      <c r="C3" s="842"/>
      <c r="D3" s="40"/>
      <c r="E3" s="40"/>
      <c r="F3" s="40"/>
      <c r="G3" s="29"/>
      <c r="I3" s="1008" t="s">
        <v>1469</v>
      </c>
      <c r="J3" s="1008" t="s">
        <v>1470</v>
      </c>
    </row>
    <row r="4" spans="1:11" x14ac:dyDescent="0.2">
      <c r="B4" s="1009">
        <v>1</v>
      </c>
      <c r="C4" s="843"/>
      <c r="D4" s="1143"/>
      <c r="E4" s="1143"/>
      <c r="F4" s="1143"/>
      <c r="G4" s="1143"/>
      <c r="H4" s="1143"/>
      <c r="I4" s="875"/>
      <c r="J4" s="875"/>
    </row>
    <row r="5" spans="1:11" x14ac:dyDescent="0.2">
      <c r="B5" s="1010">
        <v>2</v>
      </c>
      <c r="C5" s="843"/>
      <c r="D5" s="1140"/>
      <c r="E5" s="1141"/>
      <c r="F5" s="1141"/>
      <c r="G5" s="1141"/>
      <c r="H5" s="1142"/>
      <c r="I5" s="875"/>
      <c r="J5" s="875"/>
    </row>
    <row r="6" spans="1:11" x14ac:dyDescent="0.2">
      <c r="B6" s="1010">
        <v>3</v>
      </c>
      <c r="C6" s="843"/>
      <c r="D6" s="1140"/>
      <c r="E6" s="1141"/>
      <c r="F6" s="1141"/>
      <c r="G6" s="1141"/>
      <c r="H6" s="1142"/>
      <c r="I6" s="875"/>
      <c r="J6" s="875"/>
    </row>
    <row r="7" spans="1:11" x14ac:dyDescent="0.2">
      <c r="B7" s="1010">
        <v>4</v>
      </c>
      <c r="C7" s="843"/>
      <c r="D7" s="1140"/>
      <c r="E7" s="1141"/>
      <c r="F7" s="1141"/>
      <c r="G7" s="1141"/>
      <c r="H7" s="1142"/>
      <c r="I7" s="875"/>
      <c r="J7" s="875"/>
    </row>
    <row r="8" spans="1:11" x14ac:dyDescent="0.2">
      <c r="B8" s="1010">
        <v>5</v>
      </c>
      <c r="C8" s="843"/>
      <c r="D8" s="1140"/>
      <c r="E8" s="1141"/>
      <c r="F8" s="1141"/>
      <c r="G8" s="1141"/>
      <c r="H8" s="1142"/>
      <c r="I8" s="875"/>
      <c r="J8" s="875"/>
    </row>
    <row r="9" spans="1:11" x14ac:dyDescent="0.2">
      <c r="B9" s="1010">
        <v>6</v>
      </c>
      <c r="C9" s="843"/>
      <c r="D9" s="1140"/>
      <c r="E9" s="1141"/>
      <c r="F9" s="1141"/>
      <c r="G9" s="1141"/>
      <c r="H9" s="1142"/>
      <c r="I9" s="875"/>
      <c r="J9" s="875"/>
    </row>
    <row r="10" spans="1:11" x14ac:dyDescent="0.2">
      <c r="B10" s="1010">
        <v>7</v>
      </c>
      <c r="C10" s="843"/>
      <c r="D10" s="1140"/>
      <c r="E10" s="1141"/>
      <c r="F10" s="1141"/>
      <c r="G10" s="1141"/>
      <c r="H10" s="1142"/>
      <c r="I10" s="875"/>
      <c r="J10" s="875"/>
    </row>
    <row r="11" spans="1:11" x14ac:dyDescent="0.2">
      <c r="B11" s="1010">
        <v>8</v>
      </c>
      <c r="C11" s="843"/>
      <c r="D11" s="1140"/>
      <c r="E11" s="1141"/>
      <c r="F11" s="1141"/>
      <c r="G11" s="1141"/>
      <c r="H11" s="1142"/>
      <c r="I11" s="875"/>
      <c r="J11" s="875"/>
    </row>
    <row r="12" spans="1:11" x14ac:dyDescent="0.2">
      <c r="B12" s="1010">
        <v>9</v>
      </c>
      <c r="C12" s="843"/>
      <c r="D12" s="1140"/>
      <c r="E12" s="1141"/>
      <c r="F12" s="1141"/>
      <c r="G12" s="1141"/>
      <c r="H12" s="1142"/>
      <c r="I12" s="875"/>
      <c r="J12" s="875"/>
    </row>
    <row r="13" spans="1:11" x14ac:dyDescent="0.2">
      <c r="B13" s="1010">
        <v>10</v>
      </c>
      <c r="C13" s="843"/>
      <c r="D13" s="1140"/>
      <c r="E13" s="1141"/>
      <c r="F13" s="1141"/>
      <c r="G13" s="1141"/>
      <c r="H13" s="1142"/>
      <c r="I13" s="875"/>
      <c r="J13" s="875"/>
    </row>
    <row r="14" spans="1:11" x14ac:dyDescent="0.2">
      <c r="B14" s="1010">
        <v>11</v>
      </c>
      <c r="C14" s="843"/>
      <c r="D14" s="1140"/>
      <c r="E14" s="1141"/>
      <c r="F14" s="1141"/>
      <c r="G14" s="1141"/>
      <c r="H14" s="1142"/>
      <c r="I14" s="875"/>
      <c r="J14" s="875"/>
    </row>
    <row r="15" spans="1:11" x14ac:dyDescent="0.2">
      <c r="B15" s="1010">
        <v>12</v>
      </c>
      <c r="C15" s="843"/>
      <c r="D15" s="1140"/>
      <c r="E15" s="1141"/>
      <c r="F15" s="1141"/>
      <c r="G15" s="1141"/>
      <c r="H15" s="1142"/>
      <c r="I15" s="875"/>
      <c r="J15" s="875"/>
    </row>
    <row r="16" spans="1:11" x14ac:dyDescent="0.2">
      <c r="B16" s="1010">
        <v>13</v>
      </c>
      <c r="C16" s="843"/>
      <c r="D16" s="1140"/>
      <c r="E16" s="1141"/>
      <c r="F16" s="1141"/>
      <c r="G16" s="1141"/>
      <c r="H16" s="1142"/>
      <c r="I16" s="875"/>
      <c r="J16" s="875"/>
    </row>
    <row r="17" spans="2:10" x14ac:dyDescent="0.2">
      <c r="B17" s="1009">
        <v>14</v>
      </c>
      <c r="C17" s="843"/>
      <c r="D17" s="1143"/>
      <c r="E17" s="1143"/>
      <c r="F17" s="1143"/>
      <c r="G17" s="1143"/>
      <c r="H17" s="1143"/>
      <c r="I17" s="875"/>
      <c r="J17" s="875"/>
    </row>
    <row r="18" spans="2:10" x14ac:dyDescent="0.2">
      <c r="B18" s="1009">
        <v>15</v>
      </c>
      <c r="C18" s="843"/>
      <c r="D18" s="1143"/>
      <c r="E18" s="1143"/>
      <c r="F18" s="1143"/>
      <c r="G18" s="1143"/>
      <c r="H18" s="1143"/>
      <c r="I18" s="875"/>
      <c r="J18" s="875"/>
    </row>
    <row r="19" spans="2:10" s="842" customFormat="1" x14ac:dyDescent="0.2">
      <c r="B19" s="1144"/>
      <c r="C19" s="1144"/>
      <c r="D19" s="1144"/>
      <c r="E19" s="1144"/>
    </row>
    <row r="20" spans="2:10" s="842" customFormat="1" x14ac:dyDescent="0.2">
      <c r="B20" s="1144"/>
      <c r="C20" s="1144"/>
      <c r="D20" s="1144"/>
      <c r="E20" s="1144"/>
    </row>
    <row r="21" spans="2:10" s="842" customFormat="1" x14ac:dyDescent="0.2">
      <c r="B21" s="1144"/>
      <c r="C21" s="1144"/>
      <c r="D21" s="1144"/>
      <c r="E21" s="1144"/>
    </row>
    <row r="22" spans="2:10" s="842" customFormat="1" x14ac:dyDescent="0.2">
      <c r="B22" s="1144"/>
      <c r="C22" s="1144"/>
      <c r="D22" s="1144"/>
      <c r="E22" s="1144"/>
    </row>
    <row r="23" spans="2:10" s="842" customFormat="1" x14ac:dyDescent="0.2">
      <c r="B23" s="1144"/>
      <c r="C23" s="1144"/>
      <c r="D23" s="1144"/>
      <c r="E23" s="1144"/>
    </row>
    <row r="24" spans="2:10" s="842" customFormat="1" x14ac:dyDescent="0.2">
      <c r="B24" s="1144"/>
      <c r="C24" s="1144"/>
      <c r="D24" s="1144"/>
      <c r="E24" s="1144"/>
    </row>
    <row r="25" spans="2:10" s="842" customFormat="1" x14ac:dyDescent="0.2">
      <c r="B25" s="1144"/>
      <c r="C25" s="1144"/>
      <c r="D25" s="1144"/>
      <c r="E25" s="1144"/>
    </row>
    <row r="26" spans="2:10" s="842" customFormat="1" x14ac:dyDescent="0.2"/>
    <row r="27" spans="2:10" s="842" customFormat="1" x14ac:dyDescent="0.2"/>
    <row r="28" spans="2:10" s="842" customFormat="1" x14ac:dyDescent="0.2"/>
    <row r="29" spans="2:10" s="842" customFormat="1" x14ac:dyDescent="0.2"/>
    <row r="30" spans="2:10" s="842" customFormat="1" x14ac:dyDescent="0.2"/>
    <row r="31" spans="2:10" s="842" customFormat="1" x14ac:dyDescent="0.2"/>
    <row r="32" spans="2:10" s="842" customFormat="1" x14ac:dyDescent="0.2"/>
    <row r="33" s="842" customFormat="1" x14ac:dyDescent="0.2"/>
    <row r="34" s="842" customFormat="1" x14ac:dyDescent="0.2"/>
    <row r="35" s="842" customFormat="1" x14ac:dyDescent="0.2"/>
    <row r="36" s="842" customFormat="1" x14ac:dyDescent="0.2"/>
    <row r="37" s="842" customFormat="1" x14ac:dyDescent="0.2"/>
    <row r="38" s="842" customFormat="1" x14ac:dyDescent="0.2"/>
    <row r="39" s="842" customFormat="1" x14ac:dyDescent="0.2"/>
    <row r="40" s="842" customFormat="1" x14ac:dyDescent="0.2"/>
    <row r="41" s="842" customFormat="1" x14ac:dyDescent="0.2"/>
    <row r="42" s="842" customFormat="1" x14ac:dyDescent="0.2"/>
    <row r="43" s="842" customFormat="1" x14ac:dyDescent="0.2"/>
    <row r="44" s="842" customFormat="1" x14ac:dyDescent="0.2"/>
    <row r="45" s="842" customFormat="1" x14ac:dyDescent="0.2"/>
    <row r="46" s="842" customFormat="1" x14ac:dyDescent="0.2"/>
    <row r="47" s="842" customFormat="1" x14ac:dyDescent="0.2"/>
    <row r="48" s="842" customFormat="1" x14ac:dyDescent="0.2"/>
    <row r="49" s="842" customFormat="1" x14ac:dyDescent="0.2"/>
    <row r="50" s="842" customFormat="1" x14ac:dyDescent="0.2"/>
    <row r="51" s="842" customFormat="1" x14ac:dyDescent="0.2"/>
    <row r="52" s="842" customFormat="1" x14ac:dyDescent="0.2"/>
    <row r="53" s="842" customFormat="1" x14ac:dyDescent="0.2"/>
    <row r="54" s="842" customFormat="1" x14ac:dyDescent="0.2"/>
    <row r="55" s="842" customFormat="1" x14ac:dyDescent="0.2"/>
    <row r="56" s="842" customFormat="1" x14ac:dyDescent="0.2"/>
    <row r="57" s="842" customFormat="1" x14ac:dyDescent="0.2"/>
    <row r="58" s="842" customFormat="1" x14ac:dyDescent="0.2"/>
    <row r="59" s="842" customFormat="1" x14ac:dyDescent="0.2"/>
    <row r="60" s="842" customFormat="1" x14ac:dyDescent="0.2"/>
    <row r="61" s="842" customFormat="1" x14ac:dyDescent="0.2"/>
    <row r="62" s="842" customFormat="1" x14ac:dyDescent="0.2"/>
    <row r="63" s="842" customFormat="1" x14ac:dyDescent="0.2"/>
    <row r="64" s="842" customFormat="1" x14ac:dyDescent="0.2"/>
    <row r="65" s="842" customFormat="1" x14ac:dyDescent="0.2"/>
    <row r="66" s="842" customFormat="1" x14ac:dyDescent="0.2"/>
    <row r="67" s="842" customFormat="1" x14ac:dyDescent="0.2"/>
    <row r="68" s="842" customFormat="1" x14ac:dyDescent="0.2"/>
    <row r="69" s="842" customFormat="1" x14ac:dyDescent="0.2"/>
    <row r="70" s="842" customFormat="1" x14ac:dyDescent="0.2"/>
    <row r="71" s="842" customFormat="1" x14ac:dyDescent="0.2"/>
    <row r="72" s="842" customFormat="1" x14ac:dyDescent="0.2"/>
    <row r="73" s="842" customFormat="1" x14ac:dyDescent="0.2"/>
    <row r="74" s="842" customFormat="1" x14ac:dyDescent="0.2"/>
    <row r="75" s="842" customFormat="1" x14ac:dyDescent="0.2"/>
    <row r="76" s="842" customFormat="1" x14ac:dyDescent="0.2"/>
    <row r="77" s="842" customFormat="1" x14ac:dyDescent="0.2"/>
    <row r="78" s="842" customFormat="1" x14ac:dyDescent="0.2"/>
    <row r="79" s="842" customFormat="1" x14ac:dyDescent="0.2"/>
    <row r="80" s="842" customFormat="1" x14ac:dyDescent="0.2"/>
    <row r="81" s="842" customFormat="1" x14ac:dyDescent="0.2"/>
    <row r="82" s="842" customFormat="1" x14ac:dyDescent="0.2"/>
    <row r="83" s="842" customFormat="1" x14ac:dyDescent="0.2"/>
    <row r="84" s="842" customFormat="1" x14ac:dyDescent="0.2"/>
    <row r="85" s="842" customFormat="1" x14ac:dyDescent="0.2"/>
    <row r="86" s="842" customFormat="1" x14ac:dyDescent="0.2"/>
    <row r="87" s="842" customFormat="1" x14ac:dyDescent="0.2"/>
    <row r="88" s="842" customFormat="1" x14ac:dyDescent="0.2"/>
    <row r="89" s="842" customFormat="1" x14ac:dyDescent="0.2"/>
    <row r="90" s="842" customFormat="1" x14ac:dyDescent="0.2"/>
    <row r="91" s="842" customFormat="1" x14ac:dyDescent="0.2"/>
    <row r="92" s="842" customFormat="1" x14ac:dyDescent="0.2"/>
    <row r="93" s="842" customFormat="1" x14ac:dyDescent="0.2"/>
    <row r="94" s="842" customFormat="1" x14ac:dyDescent="0.2"/>
    <row r="95" s="842" customFormat="1" x14ac:dyDescent="0.2"/>
    <row r="96" s="842" customFormat="1" x14ac:dyDescent="0.2"/>
    <row r="97" s="842" customFormat="1" x14ac:dyDescent="0.2"/>
    <row r="98" s="842" customFormat="1" x14ac:dyDescent="0.2"/>
    <row r="99" s="842" customFormat="1" x14ac:dyDescent="0.2"/>
    <row r="100" s="842" customFormat="1" x14ac:dyDescent="0.2"/>
    <row r="101" s="842" customFormat="1" x14ac:dyDescent="0.2"/>
    <row r="102" s="842" customFormat="1" x14ac:dyDescent="0.2"/>
    <row r="103" s="842" customFormat="1" x14ac:dyDescent="0.2"/>
    <row r="104" s="842" customFormat="1" x14ac:dyDescent="0.2"/>
    <row r="105" s="842" customFormat="1" x14ac:dyDescent="0.2"/>
    <row r="106" s="842" customFormat="1" x14ac:dyDescent="0.2"/>
    <row r="107" s="842" customFormat="1" x14ac:dyDescent="0.2"/>
    <row r="108" s="842" customFormat="1" x14ac:dyDescent="0.2"/>
    <row r="109" s="842" customFormat="1" x14ac:dyDescent="0.2"/>
    <row r="110" s="842" customFormat="1" x14ac:dyDescent="0.2"/>
    <row r="111" s="842" customFormat="1" x14ac:dyDescent="0.2"/>
    <row r="112" s="842" customFormat="1" x14ac:dyDescent="0.2"/>
    <row r="113" s="842" customFormat="1" x14ac:dyDescent="0.2"/>
    <row r="114" s="842" customFormat="1" x14ac:dyDescent="0.2"/>
    <row r="115" s="842" customFormat="1" x14ac:dyDescent="0.2"/>
    <row r="116" s="842" customFormat="1" x14ac:dyDescent="0.2"/>
    <row r="117" s="842" customFormat="1" x14ac:dyDescent="0.2"/>
    <row r="118" s="842" customFormat="1" x14ac:dyDescent="0.2"/>
    <row r="119" s="842" customFormat="1" x14ac:dyDescent="0.2"/>
    <row r="120" s="842" customFormat="1" x14ac:dyDescent="0.2"/>
    <row r="121" s="842" customFormat="1" x14ac:dyDescent="0.2"/>
    <row r="122" s="842" customFormat="1" x14ac:dyDescent="0.2"/>
    <row r="123" s="842" customFormat="1" x14ac:dyDescent="0.2"/>
    <row r="124" s="842" customFormat="1" x14ac:dyDescent="0.2"/>
    <row r="125" s="842" customFormat="1" x14ac:dyDescent="0.2"/>
    <row r="126" s="842" customFormat="1" x14ac:dyDescent="0.2"/>
    <row r="127" s="842" customFormat="1" x14ac:dyDescent="0.2"/>
    <row r="128" s="842" customFormat="1" x14ac:dyDescent="0.2"/>
    <row r="129" s="842" customFormat="1" x14ac:dyDescent="0.2"/>
    <row r="130" s="842" customFormat="1" x14ac:dyDescent="0.2"/>
    <row r="131" s="842" customFormat="1" x14ac:dyDescent="0.2"/>
    <row r="132" s="842" customFormat="1" x14ac:dyDescent="0.2"/>
    <row r="133" s="842" customFormat="1" x14ac:dyDescent="0.2"/>
    <row r="134" s="842" customFormat="1" x14ac:dyDescent="0.2"/>
    <row r="135" s="842" customFormat="1" x14ac:dyDescent="0.2"/>
    <row r="136" s="842" customFormat="1" x14ac:dyDescent="0.2"/>
    <row r="137" s="842" customFormat="1" x14ac:dyDescent="0.2"/>
    <row r="138" s="842" customFormat="1" x14ac:dyDescent="0.2"/>
    <row r="139" s="842" customFormat="1" x14ac:dyDescent="0.2"/>
    <row r="140" s="842" customFormat="1" x14ac:dyDescent="0.2"/>
    <row r="141" s="842" customFormat="1" x14ac:dyDescent="0.2"/>
    <row r="142" s="842" customFormat="1" x14ac:dyDescent="0.2"/>
    <row r="143" s="842" customFormat="1" x14ac:dyDescent="0.2"/>
    <row r="144" s="842" customFormat="1" x14ac:dyDescent="0.2"/>
    <row r="145" s="842" customFormat="1" x14ac:dyDescent="0.2"/>
    <row r="146" s="842" customFormat="1" x14ac:dyDescent="0.2"/>
    <row r="147" s="842" customFormat="1" x14ac:dyDescent="0.2"/>
    <row r="148" s="842" customFormat="1" x14ac:dyDescent="0.2"/>
    <row r="149" s="842" customFormat="1" x14ac:dyDescent="0.2"/>
    <row r="150" s="842" customFormat="1" x14ac:dyDescent="0.2"/>
    <row r="151" s="842" customFormat="1" x14ac:dyDescent="0.2"/>
    <row r="152" s="842" customFormat="1" x14ac:dyDescent="0.2"/>
    <row r="153" s="842" customFormat="1" x14ac:dyDescent="0.2"/>
    <row r="154" s="842" customFormat="1" x14ac:dyDescent="0.2"/>
    <row r="155" s="842" customFormat="1" x14ac:dyDescent="0.2"/>
    <row r="156" s="842" customFormat="1" x14ac:dyDescent="0.2"/>
    <row r="157" s="842" customFormat="1" x14ac:dyDescent="0.2"/>
    <row r="158" s="842" customFormat="1" x14ac:dyDescent="0.2"/>
    <row r="159" s="842" customFormat="1" x14ac:dyDescent="0.2"/>
    <row r="160" s="842" customFormat="1" x14ac:dyDescent="0.2"/>
    <row r="161" s="842" customFormat="1" x14ac:dyDescent="0.2"/>
    <row r="162" s="842" customFormat="1" x14ac:dyDescent="0.2"/>
    <row r="163" s="842" customFormat="1" x14ac:dyDescent="0.2"/>
    <row r="164" s="842" customFormat="1" x14ac:dyDescent="0.2"/>
    <row r="165" s="842" customFormat="1" x14ac:dyDescent="0.2"/>
  </sheetData>
  <sheetProtection algorithmName="SHA-512" hashValue="qfd8WZl+n+Qq48nuIOCrOtLppoDMbhDz/U+DAuFKuoxCAeVoMf3LhkRp0QLu0NjYFuZ1QQKBf4SPxOUfKajsBw==" saltValue="6pGpRei2N1lJPrtXce/5Qg==" spinCount="100000" sheet="1" objects="1" scenarios="1"/>
  <mergeCells count="22">
    <mergeCell ref="B22:E22"/>
    <mergeCell ref="B23:E23"/>
    <mergeCell ref="B24:E24"/>
    <mergeCell ref="B25:E25"/>
    <mergeCell ref="D16:H16"/>
    <mergeCell ref="D17:H17"/>
    <mergeCell ref="D18:H18"/>
    <mergeCell ref="B19:E19"/>
    <mergeCell ref="B20:E20"/>
    <mergeCell ref="B21:E21"/>
    <mergeCell ref="D13:H13"/>
    <mergeCell ref="D14:H14"/>
    <mergeCell ref="D15:H15"/>
    <mergeCell ref="D4:H4"/>
    <mergeCell ref="D5:H5"/>
    <mergeCell ref="D6:H6"/>
    <mergeCell ref="D7:H7"/>
    <mergeCell ref="D8:H8"/>
    <mergeCell ref="D9:H9"/>
    <mergeCell ref="D10:H10"/>
    <mergeCell ref="D11:H11"/>
    <mergeCell ref="D12:H12"/>
  </mergeCells>
  <pageMargins left="0.34" right="0.34" top="0.5" bottom="0.4" header="0.2" footer="0.2"/>
  <pageSetup fitToHeight="3" orientation="portrait" r:id="rId1"/>
  <headerFooter alignWithMargins="0">
    <oddFooter>&amp;L&amp;8&amp;A&amp;R&amp;8&amp;P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5"/>
  <sheetViews>
    <sheetView showGridLines="0" zoomScale="90" zoomScaleNormal="90" workbookViewId="0">
      <selection activeCell="Q1" sqref="Q1"/>
    </sheetView>
  </sheetViews>
  <sheetFormatPr defaultColWidth="0" defaultRowHeight="11.25" zeroHeight="1" x14ac:dyDescent="0.2"/>
  <cols>
    <col min="1" max="1" width="2.28515625" style="232" customWidth="1"/>
    <col min="2" max="2" width="5.7109375" style="232" customWidth="1"/>
    <col min="3" max="3" width="2.28515625" style="233" customWidth="1"/>
    <col min="4" max="4" width="2.28515625" style="232" customWidth="1"/>
    <col min="5" max="5" width="6.28515625" style="235" customWidth="1"/>
    <col min="6" max="6" width="36.7109375" style="235" customWidth="1"/>
    <col min="7" max="7" width="7.140625" style="235" customWidth="1"/>
    <col min="8" max="8" width="14.28515625" style="232" customWidth="1"/>
    <col min="9" max="9" width="0.7109375" style="233" customWidth="1"/>
    <col min="10" max="10" width="14.7109375" style="232" customWidth="1"/>
    <col min="11" max="11" width="0.7109375" style="233" customWidth="1"/>
    <col min="12" max="12" width="15" style="232" customWidth="1"/>
    <col min="13" max="13" width="0.5703125" style="233" customWidth="1"/>
    <col min="14" max="14" width="15.140625" style="232" customWidth="1"/>
    <col min="15" max="15" width="0.7109375" style="233" customWidth="1"/>
    <col min="16" max="16" width="15" style="232" customWidth="1"/>
    <col min="17" max="17" width="2.28515625" style="232" customWidth="1"/>
    <col min="18" max="18" width="1" style="233" hidden="1" customWidth="1"/>
    <col min="19" max="19" width="0" style="233" hidden="1" customWidth="1"/>
    <col min="20" max="16384" width="0" style="232" hidden="1"/>
  </cols>
  <sheetData>
    <row r="1" spans="1:19" ht="13.5" thickBot="1" x14ac:dyDescent="0.3">
      <c r="A1" s="370"/>
      <c r="B1" s="610" t="s">
        <v>824</v>
      </c>
      <c r="C1" s="61"/>
      <c r="D1" s="61"/>
      <c r="E1" s="61"/>
      <c r="F1" s="61"/>
      <c r="G1" s="370"/>
      <c r="O1" s="31" t="s">
        <v>213</v>
      </c>
      <c r="P1" s="738" t="str">
        <f>IF('Sec A Balance Sheet - SF'!$I$1=0," ",'Sec A Balance Sheet - SF'!$I$1)</f>
        <v xml:space="preserve"> </v>
      </c>
    </row>
    <row r="2" spans="1:19" ht="12.75" x14ac:dyDescent="0.25">
      <c r="A2" s="370"/>
      <c r="B2" s="610" t="s">
        <v>1180</v>
      </c>
      <c r="C2" s="61"/>
      <c r="D2" s="61"/>
      <c r="E2" s="61"/>
      <c r="F2" s="61"/>
      <c r="G2" s="61"/>
      <c r="H2" s="32"/>
    </row>
    <row r="3" spans="1:19" x14ac:dyDescent="0.2">
      <c r="A3" s="370"/>
      <c r="B3" s="652" t="s">
        <v>14</v>
      </c>
      <c r="C3" s="305"/>
      <c r="D3" s="370"/>
      <c r="E3" s="651"/>
      <c r="F3" s="652"/>
      <c r="G3" s="651"/>
    </row>
    <row r="4" spans="1:19" ht="12" thickBot="1" x14ac:dyDescent="0.25">
      <c r="A4" s="370"/>
      <c r="B4" s="652"/>
      <c r="C4" s="305"/>
      <c r="D4" s="370"/>
      <c r="E4" s="651"/>
      <c r="F4" s="651"/>
      <c r="G4" s="651"/>
    </row>
    <row r="5" spans="1:19" s="242" customFormat="1" ht="39" customHeight="1" thickTop="1" thickBot="1" x14ac:dyDescent="0.25">
      <c r="A5" s="795"/>
      <c r="B5" s="1205" t="s">
        <v>524</v>
      </c>
      <c r="C5" s="1205"/>
      <c r="D5" s="1205"/>
      <c r="E5" s="1205"/>
      <c r="F5" s="1205"/>
      <c r="G5" s="796"/>
      <c r="H5" s="792" t="s">
        <v>1182</v>
      </c>
      <c r="I5" s="793"/>
      <c r="J5" s="793" t="s">
        <v>1171</v>
      </c>
      <c r="K5" s="793"/>
      <c r="L5" s="793" t="s">
        <v>1172</v>
      </c>
      <c r="M5" s="238"/>
      <c r="N5" s="239" t="s">
        <v>107</v>
      </c>
      <c r="O5" s="240"/>
      <c r="P5" s="241"/>
      <c r="Q5" s="241"/>
    </row>
    <row r="6" spans="1:19" s="246" customFormat="1" ht="12" thickTop="1" x14ac:dyDescent="0.2">
      <c r="A6" s="273"/>
      <c r="B6" s="271"/>
      <c r="C6" s="797"/>
      <c r="D6" s="272"/>
      <c r="E6" s="273"/>
      <c r="F6" s="273"/>
      <c r="G6" s="371"/>
      <c r="H6" s="248"/>
      <c r="I6" s="249"/>
      <c r="J6" s="248"/>
      <c r="K6" s="249"/>
      <c r="L6" s="248"/>
      <c r="M6" s="248"/>
      <c r="N6" s="248"/>
      <c r="O6" s="248"/>
      <c r="P6" s="245"/>
      <c r="Q6" s="245"/>
    </row>
    <row r="7" spans="1:19" s="246" customFormat="1" x14ac:dyDescent="0.2">
      <c r="A7" s="273"/>
      <c r="B7" s="798" t="s">
        <v>586</v>
      </c>
      <c r="C7" s="271" t="s">
        <v>108</v>
      </c>
      <c r="D7" s="272"/>
      <c r="E7" s="273"/>
      <c r="F7" s="273"/>
      <c r="G7" s="251"/>
      <c r="H7" s="252"/>
      <c r="I7" s="253"/>
      <c r="J7" s="252"/>
      <c r="K7" s="253"/>
      <c r="L7" s="252"/>
      <c r="M7" s="254"/>
      <c r="N7" s="252"/>
      <c r="O7" s="245"/>
      <c r="P7" s="245"/>
      <c r="Q7" s="245"/>
    </row>
    <row r="8" spans="1:19" s="246" customFormat="1" x14ac:dyDescent="0.2">
      <c r="A8" s="273"/>
      <c r="B8" s="798" t="s">
        <v>587</v>
      </c>
      <c r="C8" s="271" t="s">
        <v>109</v>
      </c>
      <c r="D8" s="272"/>
      <c r="E8" s="272"/>
      <c r="F8" s="273"/>
      <c r="G8" s="251"/>
      <c r="H8" s="252"/>
      <c r="I8" s="253"/>
      <c r="J8" s="252"/>
      <c r="K8" s="253"/>
      <c r="L8" s="252"/>
      <c r="M8" s="254"/>
      <c r="N8" s="252"/>
      <c r="O8" s="245"/>
      <c r="P8" s="245"/>
      <c r="Q8" s="245"/>
    </row>
    <row r="9" spans="1:19" s="246" customFormat="1" x14ac:dyDescent="0.2">
      <c r="A9" s="273"/>
      <c r="B9" s="798" t="s">
        <v>588</v>
      </c>
      <c r="C9" s="271" t="s">
        <v>110</v>
      </c>
      <c r="D9" s="272"/>
      <c r="E9" s="272"/>
      <c r="F9" s="273"/>
      <c r="G9" s="251"/>
      <c r="H9" s="252"/>
      <c r="I9" s="253"/>
      <c r="J9" s="252"/>
      <c r="K9" s="253"/>
      <c r="L9" s="252"/>
      <c r="M9" s="254"/>
      <c r="N9" s="252"/>
      <c r="O9" s="245"/>
      <c r="P9" s="245"/>
      <c r="Q9" s="245"/>
    </row>
    <row r="10" spans="1:19" s="246" customFormat="1" x14ac:dyDescent="0.2">
      <c r="A10" s="273"/>
      <c r="B10" s="798" t="s">
        <v>589</v>
      </c>
      <c r="C10" s="271" t="s">
        <v>111</v>
      </c>
      <c r="D10" s="272"/>
      <c r="E10" s="272"/>
      <c r="F10" s="273"/>
      <c r="G10" s="251"/>
      <c r="H10" s="252"/>
      <c r="I10" s="253"/>
      <c r="J10" s="252"/>
      <c r="K10" s="253"/>
      <c r="L10" s="252"/>
      <c r="M10" s="254"/>
      <c r="N10" s="252"/>
      <c r="O10" s="245"/>
      <c r="P10" s="245"/>
      <c r="Q10" s="245"/>
    </row>
    <row r="11" spans="1:19" s="246" customFormat="1" ht="12" thickBot="1" x14ac:dyDescent="0.25">
      <c r="A11" s="273"/>
      <c r="B11" s="798" t="s">
        <v>590</v>
      </c>
      <c r="C11" s="271" t="s">
        <v>112</v>
      </c>
      <c r="D11" s="272"/>
      <c r="E11" s="272"/>
      <c r="F11" s="273"/>
      <c r="G11" s="251"/>
      <c r="H11" s="255"/>
      <c r="I11" s="256"/>
      <c r="J11" s="255"/>
      <c r="K11" s="256"/>
      <c r="L11" s="252"/>
      <c r="M11" s="257"/>
      <c r="N11" s="255"/>
      <c r="O11" s="258"/>
      <c r="P11" s="245"/>
      <c r="Q11" s="245"/>
    </row>
    <row r="12" spans="1:19" s="267" customFormat="1" ht="12" thickBot="1" x14ac:dyDescent="0.25">
      <c r="B12" s="784" t="s">
        <v>591</v>
      </c>
      <c r="C12" s="260" t="s">
        <v>823</v>
      </c>
      <c r="D12" s="261"/>
      <c r="E12" s="261"/>
      <c r="F12" s="261"/>
      <c r="G12" s="262"/>
      <c r="H12" s="263">
        <f>SUM(H7:H11)</f>
        <v>0</v>
      </c>
      <c r="I12" s="264"/>
      <c r="J12" s="263">
        <f>SUM(J7:J11)</f>
        <v>0</v>
      </c>
      <c r="K12" s="264"/>
      <c r="L12" s="263">
        <f>SUM(L7:L11)</f>
        <v>0</v>
      </c>
      <c r="M12" s="264"/>
      <c r="N12" s="263">
        <f>SUM(N7:N11)</f>
        <v>0</v>
      </c>
      <c r="O12" s="265"/>
      <c r="P12" s="266"/>
      <c r="Q12" s="266"/>
    </row>
    <row r="13" spans="1:19" s="267" customFormat="1" x14ac:dyDescent="0.2">
      <c r="C13" s="268"/>
      <c r="D13" s="266"/>
      <c r="E13" s="266"/>
      <c r="G13" s="269"/>
      <c r="H13" s="270"/>
      <c r="I13" s="270"/>
      <c r="J13" s="270"/>
      <c r="K13" s="270"/>
      <c r="L13" s="270"/>
      <c r="M13" s="270"/>
      <c r="N13" s="270"/>
      <c r="O13" s="270"/>
      <c r="P13" s="270"/>
      <c r="Q13" s="265"/>
      <c r="R13" s="266"/>
      <c r="S13" s="266"/>
    </row>
    <row r="14" spans="1:19" s="273" customFormat="1" x14ac:dyDescent="0.2">
      <c r="B14" s="273" t="s">
        <v>592</v>
      </c>
      <c r="C14" s="271" t="s">
        <v>72</v>
      </c>
      <c r="D14" s="272"/>
      <c r="E14" s="272"/>
      <c r="F14" s="272"/>
      <c r="G14" s="269"/>
      <c r="I14" s="272"/>
      <c r="J14" s="233"/>
      <c r="K14" s="233"/>
      <c r="L14" s="33"/>
      <c r="M14" s="233"/>
      <c r="N14" s="233"/>
      <c r="O14" s="233"/>
      <c r="P14" s="233"/>
      <c r="Q14" s="265"/>
      <c r="R14" s="272"/>
      <c r="S14" s="272"/>
    </row>
    <row r="15" spans="1:19" s="273" customFormat="1" ht="12" thickBot="1" x14ac:dyDescent="0.25">
      <c r="C15" s="271"/>
      <c r="D15" s="272"/>
      <c r="E15" s="272"/>
      <c r="G15" s="269"/>
      <c r="H15" s="265"/>
      <c r="I15" s="272"/>
      <c r="J15" s="272"/>
      <c r="K15" s="272"/>
      <c r="L15" s="272"/>
      <c r="M15" s="272"/>
      <c r="N15" s="272"/>
      <c r="O15" s="272"/>
      <c r="P15" s="272"/>
      <c r="Q15" s="265"/>
      <c r="R15" s="272"/>
      <c r="S15" s="272"/>
    </row>
    <row r="16" spans="1:19" s="267" customFormat="1" ht="12" thickBot="1" x14ac:dyDescent="0.25">
      <c r="B16" s="267" t="s">
        <v>593</v>
      </c>
      <c r="C16" s="260" t="s">
        <v>1179</v>
      </c>
      <c r="D16" s="261"/>
      <c r="E16" s="261"/>
      <c r="F16" s="261"/>
      <c r="G16" s="262"/>
      <c r="I16" s="266"/>
      <c r="J16" s="233"/>
      <c r="K16" s="233"/>
      <c r="L16" s="263">
        <f>H12-L14</f>
        <v>0</v>
      </c>
      <c r="M16" s="233"/>
      <c r="N16" s="233"/>
      <c r="O16" s="233"/>
      <c r="P16" s="233"/>
      <c r="Q16" s="265"/>
      <c r="R16" s="266"/>
      <c r="S16" s="266"/>
    </row>
    <row r="17" spans="1:19" s="273" customFormat="1" x14ac:dyDescent="0.2">
      <c r="B17" s="271"/>
      <c r="D17" s="272"/>
      <c r="E17" s="272"/>
      <c r="G17" s="271"/>
      <c r="H17" s="272"/>
      <c r="I17" s="272"/>
      <c r="J17" s="272"/>
      <c r="K17" s="272"/>
      <c r="L17" s="272"/>
      <c r="M17" s="272"/>
      <c r="N17" s="272"/>
      <c r="O17" s="272"/>
      <c r="P17" s="272"/>
      <c r="Q17" s="272"/>
      <c r="R17" s="272"/>
      <c r="S17" s="272"/>
    </row>
    <row r="18" spans="1:19" s="273" customFormat="1" ht="9" customHeight="1" x14ac:dyDescent="0.2">
      <c r="C18" s="271"/>
      <c r="D18" s="272"/>
      <c r="E18" s="272"/>
    </row>
    <row r="19" spans="1:19" x14ac:dyDescent="0.2">
      <c r="A19" s="370"/>
      <c r="B19" s="783" t="s">
        <v>512</v>
      </c>
      <c r="C19" s="271" t="s">
        <v>113</v>
      </c>
      <c r="D19" s="305"/>
      <c r="E19" s="370"/>
      <c r="F19" s="370"/>
      <c r="G19" s="370"/>
      <c r="H19" s="252"/>
      <c r="I19" s="273"/>
      <c r="J19" s="252"/>
      <c r="K19" s="273"/>
      <c r="L19" s="252"/>
      <c r="M19" s="273"/>
      <c r="N19" s="273"/>
      <c r="O19" s="232"/>
      <c r="R19" s="232"/>
      <c r="S19" s="232"/>
    </row>
    <row r="20" spans="1:19" x14ac:dyDescent="0.2">
      <c r="A20" s="370"/>
      <c r="B20" s="370"/>
      <c r="C20" s="305"/>
      <c r="D20" s="369"/>
      <c r="E20" s="260"/>
      <c r="F20" s="260"/>
      <c r="G20" s="260"/>
      <c r="H20" s="275"/>
      <c r="I20" s="275"/>
      <c r="J20" s="275"/>
      <c r="K20" s="275"/>
      <c r="L20" s="275"/>
      <c r="M20" s="275"/>
      <c r="N20" s="275"/>
      <c r="P20" s="233"/>
      <c r="R20" s="232"/>
      <c r="S20" s="232"/>
    </row>
    <row r="21" spans="1:19" x14ac:dyDescent="0.2">
      <c r="A21" s="370"/>
      <c r="B21" s="783" t="s">
        <v>513</v>
      </c>
      <c r="C21" s="271" t="s">
        <v>788</v>
      </c>
      <c r="D21" s="305"/>
      <c r="E21" s="370"/>
      <c r="F21" s="370"/>
      <c r="G21" s="370"/>
      <c r="H21" s="252"/>
      <c r="I21" s="273"/>
      <c r="J21" s="252"/>
      <c r="K21" s="273"/>
      <c r="L21" s="252"/>
      <c r="M21" s="273"/>
      <c r="N21" s="273"/>
      <c r="O21" s="232"/>
      <c r="R21" s="232"/>
      <c r="S21" s="232"/>
    </row>
    <row r="22" spans="1:19" x14ac:dyDescent="0.2">
      <c r="A22" s="370"/>
      <c r="B22" s="783"/>
      <c r="C22" s="305"/>
      <c r="D22" s="369"/>
      <c r="E22" s="260"/>
      <c r="F22" s="260"/>
      <c r="G22" s="260"/>
      <c r="H22" s="275"/>
      <c r="I22" s="275"/>
      <c r="J22" s="275"/>
      <c r="K22" s="275"/>
      <c r="L22" s="275"/>
      <c r="M22" s="275"/>
      <c r="N22" s="275"/>
      <c r="P22" s="233"/>
      <c r="R22" s="232"/>
      <c r="S22" s="232"/>
    </row>
    <row r="23" spans="1:19" x14ac:dyDescent="0.2">
      <c r="A23" s="370"/>
      <c r="B23" s="783" t="s">
        <v>514</v>
      </c>
      <c r="C23" s="271" t="s">
        <v>789</v>
      </c>
      <c r="D23" s="305"/>
      <c r="E23" s="370"/>
      <c r="F23" s="370"/>
      <c r="G23" s="370"/>
      <c r="H23" s="252"/>
      <c r="I23" s="273"/>
      <c r="J23" s="252"/>
      <c r="K23" s="273"/>
      <c r="L23" s="252"/>
      <c r="M23" s="273"/>
      <c r="N23" s="273"/>
      <c r="O23" s="232"/>
      <c r="R23" s="232"/>
      <c r="S23" s="232"/>
    </row>
    <row r="24" spans="1:19" s="279" customFormat="1" ht="12" thickBot="1" x14ac:dyDescent="0.25">
      <c r="B24" s="784"/>
      <c r="C24" s="277"/>
      <c r="D24" s="278"/>
      <c r="E24" s="278"/>
      <c r="G24" s="280"/>
      <c r="H24" s="281"/>
      <c r="I24" s="282"/>
      <c r="J24" s="281"/>
      <c r="K24" s="282"/>
      <c r="L24" s="281"/>
      <c r="M24" s="282"/>
      <c r="N24" s="281"/>
      <c r="O24" s="283"/>
      <c r="P24" s="278"/>
      <c r="Q24" s="278"/>
    </row>
    <row r="25" spans="1:19" s="279" customFormat="1" ht="12.75" thickTop="1" thickBot="1" x14ac:dyDescent="0.25">
      <c r="B25" s="784" t="s">
        <v>940</v>
      </c>
      <c r="C25" s="785" t="s">
        <v>1181</v>
      </c>
      <c r="D25" s="284"/>
      <c r="E25" s="284"/>
      <c r="F25" s="284"/>
      <c r="G25" s="786" t="s">
        <v>276</v>
      </c>
      <c r="J25" s="782" t="s">
        <v>1173</v>
      </c>
      <c r="K25" s="285"/>
      <c r="L25" s="286" t="s">
        <v>73</v>
      </c>
      <c r="M25" s="285"/>
      <c r="N25" s="285" t="s">
        <v>10</v>
      </c>
      <c r="O25" s="285"/>
      <c r="P25" s="287" t="s">
        <v>568</v>
      </c>
      <c r="Q25" s="278"/>
    </row>
    <row r="26" spans="1:19" s="289" customFormat="1" ht="12.75" thickTop="1" thickBot="1" x14ac:dyDescent="0.25">
      <c r="A26" s="293"/>
      <c r="B26" s="292"/>
      <c r="C26" s="787"/>
      <c r="D26" s="284"/>
      <c r="E26" s="293"/>
      <c r="F26" s="293"/>
      <c r="G26" s="788"/>
      <c r="J26" s="291" t="s">
        <v>313</v>
      </c>
      <c r="K26" s="291"/>
      <c r="L26" s="291" t="s">
        <v>466</v>
      </c>
      <c r="M26" s="291"/>
      <c r="N26" s="291" t="s">
        <v>718</v>
      </c>
      <c r="O26" s="291"/>
      <c r="P26" s="291" t="s">
        <v>11</v>
      </c>
      <c r="Q26" s="288"/>
    </row>
    <row r="27" spans="1:19" s="293" customFormat="1" ht="12" thickBot="1" x14ac:dyDescent="0.25">
      <c r="B27" s="789" t="s">
        <v>1175</v>
      </c>
      <c r="C27" s="790" t="s">
        <v>1174</v>
      </c>
      <c r="D27" s="284"/>
      <c r="E27" s="284"/>
      <c r="G27" s="292"/>
      <c r="J27" s="294"/>
      <c r="K27" s="295"/>
      <c r="L27" s="294"/>
      <c r="M27" s="296"/>
      <c r="N27" s="294"/>
      <c r="O27" s="296"/>
      <c r="P27" s="297">
        <f>J27+L27+N27</f>
        <v>0</v>
      </c>
      <c r="Q27" s="284"/>
    </row>
    <row r="28" spans="1:19" s="293" customFormat="1" ht="12" thickBot="1" x14ac:dyDescent="0.25">
      <c r="B28" s="789" t="s">
        <v>1176</v>
      </c>
      <c r="C28" s="293" t="s">
        <v>12</v>
      </c>
      <c r="D28" s="284"/>
      <c r="E28" s="284"/>
      <c r="G28" s="292"/>
      <c r="J28" s="33"/>
      <c r="K28" s="295"/>
      <c r="L28" s="33"/>
      <c r="M28" s="296"/>
      <c r="N28" s="33"/>
      <c r="O28" s="296"/>
      <c r="P28" s="297">
        <f>J28+L28+N28</f>
        <v>0</v>
      </c>
      <c r="Q28" s="284"/>
    </row>
    <row r="29" spans="1:19" s="293" customFormat="1" ht="12" thickBot="1" x14ac:dyDescent="0.25">
      <c r="B29" s="791" t="s">
        <v>1177</v>
      </c>
      <c r="C29" s="279" t="s">
        <v>1191</v>
      </c>
      <c r="D29" s="284"/>
      <c r="E29" s="284"/>
      <c r="G29" s="292"/>
      <c r="J29" s="297">
        <f>J27-J28</f>
        <v>0</v>
      </c>
      <c r="K29" s="284"/>
      <c r="L29" s="297">
        <f>L27-L28</f>
        <v>0</v>
      </c>
      <c r="M29" s="284"/>
      <c r="N29" s="297">
        <f>N27-N28</f>
        <v>0</v>
      </c>
      <c r="O29" s="284"/>
      <c r="P29" s="297">
        <f>P27-P28</f>
        <v>0</v>
      </c>
      <c r="Q29" s="284"/>
    </row>
    <row r="30" spans="1:19" s="293" customFormat="1" ht="12" thickBot="1" x14ac:dyDescent="0.25">
      <c r="B30" s="789" t="s">
        <v>1178</v>
      </c>
      <c r="C30" s="293" t="s">
        <v>13</v>
      </c>
      <c r="D30" s="284"/>
      <c r="E30" s="284"/>
      <c r="G30" s="292"/>
      <c r="J30" s="33"/>
      <c r="K30" s="295"/>
      <c r="L30" s="33"/>
      <c r="M30" s="296"/>
      <c r="N30" s="33"/>
      <c r="O30" s="284"/>
      <c r="P30" s="297">
        <f>J30+L30+N30</f>
        <v>0</v>
      </c>
      <c r="Q30" s="284"/>
    </row>
    <row r="31" spans="1:19" s="293" customFormat="1" x14ac:dyDescent="0.2">
      <c r="B31" s="292"/>
      <c r="D31" s="284"/>
      <c r="E31" s="284"/>
      <c r="G31" s="292"/>
      <c r="J31" s="284"/>
      <c r="K31" s="284"/>
      <c r="L31" s="284"/>
      <c r="M31" s="284"/>
      <c r="N31" s="284"/>
      <c r="O31" s="284"/>
      <c r="P31" s="284"/>
      <c r="Q31" s="284"/>
    </row>
    <row r="32" spans="1:19" s="298" customFormat="1" ht="12" thickBot="1" x14ac:dyDescent="0.25">
      <c r="A32" s="649"/>
      <c r="B32" s="649"/>
      <c r="C32" s="302"/>
      <c r="D32" s="302"/>
      <c r="E32" s="324"/>
      <c r="F32" s="649"/>
      <c r="G32" s="324"/>
      <c r="H32" s="301"/>
      <c r="I32" s="301"/>
      <c r="J32" s="301"/>
      <c r="K32" s="299"/>
      <c r="L32" s="301"/>
      <c r="M32" s="302"/>
      <c r="N32" s="303"/>
      <c r="O32" s="302"/>
      <c r="P32" s="299"/>
      <c r="Q32" s="299"/>
    </row>
    <row r="33" spans="1:22" ht="39.75" customHeight="1" thickTop="1" thickBot="1" x14ac:dyDescent="0.25">
      <c r="A33" s="370"/>
      <c r="B33" s="794" t="s">
        <v>64</v>
      </c>
      <c r="C33" s="305"/>
      <c r="D33" s="305"/>
      <c r="E33" s="313"/>
      <c r="F33" s="370"/>
      <c r="G33" s="313"/>
      <c r="I33" s="232"/>
      <c r="K33" s="232"/>
      <c r="L33" s="237" t="s">
        <v>114</v>
      </c>
      <c r="M33" s="308"/>
      <c r="N33" s="365" t="s">
        <v>1495</v>
      </c>
      <c r="O33" s="308"/>
      <c r="P33" s="239" t="s">
        <v>115</v>
      </c>
      <c r="Q33" s="309"/>
    </row>
    <row r="34" spans="1:22" ht="12" thickTop="1" x14ac:dyDescent="0.2">
      <c r="A34" s="370"/>
      <c r="B34" s="313"/>
      <c r="C34" s="305"/>
      <c r="D34" s="305"/>
      <c r="E34" s="313"/>
      <c r="F34" s="370"/>
      <c r="G34" s="313"/>
      <c r="I34" s="232"/>
      <c r="K34" s="232"/>
      <c r="L34" s="248"/>
      <c r="M34" s="310"/>
      <c r="N34" s="248"/>
      <c r="O34" s="310"/>
      <c r="P34" s="248"/>
      <c r="Q34" s="306"/>
    </row>
    <row r="35" spans="1:22" x14ac:dyDescent="0.2">
      <c r="B35" s="298" t="s">
        <v>169</v>
      </c>
      <c r="C35" s="304" t="s">
        <v>116</v>
      </c>
      <c r="D35" s="233"/>
      <c r="E35" s="304"/>
      <c r="F35" s="232"/>
      <c r="G35" s="304"/>
      <c r="I35" s="232"/>
      <c r="K35" s="232"/>
      <c r="L35" s="252"/>
      <c r="M35" s="311"/>
      <c r="N35" s="252"/>
      <c r="O35" s="311"/>
      <c r="P35" s="252"/>
      <c r="Q35" s="305"/>
    </row>
    <row r="36" spans="1:22" x14ac:dyDescent="0.2">
      <c r="B36" s="298" t="s">
        <v>572</v>
      </c>
      <c r="C36" s="304" t="s">
        <v>117</v>
      </c>
      <c r="D36" s="233"/>
      <c r="E36" s="304"/>
      <c r="F36" s="232"/>
      <c r="G36" s="304"/>
      <c r="I36" s="232"/>
      <c r="K36" s="232"/>
      <c r="L36" s="252"/>
      <c r="M36" s="311"/>
      <c r="N36" s="252"/>
      <c r="O36" s="311"/>
      <c r="P36" s="252"/>
      <c r="Q36" s="305"/>
    </row>
    <row r="37" spans="1:22" x14ac:dyDescent="0.2">
      <c r="B37" s="298" t="s">
        <v>573</v>
      </c>
      <c r="C37" s="304" t="s">
        <v>118</v>
      </c>
      <c r="D37" s="233"/>
      <c r="E37" s="304"/>
      <c r="F37" s="232"/>
      <c r="G37" s="304"/>
      <c r="I37" s="232"/>
      <c r="K37" s="232"/>
      <c r="L37" s="252"/>
      <c r="M37" s="311"/>
      <c r="N37" s="252"/>
      <c r="O37" s="311"/>
      <c r="P37" s="252"/>
      <c r="Q37" s="305"/>
    </row>
    <row r="38" spans="1:22" x14ac:dyDescent="0.2">
      <c r="B38" s="298" t="s">
        <v>574</v>
      </c>
      <c r="C38" s="304" t="s">
        <v>119</v>
      </c>
      <c r="D38" s="233"/>
      <c r="E38" s="304"/>
      <c r="F38" s="232"/>
      <c r="G38" s="304"/>
      <c r="I38" s="232"/>
      <c r="K38" s="232"/>
      <c r="L38" s="252"/>
      <c r="M38" s="311"/>
      <c r="N38" s="252"/>
      <c r="O38" s="311"/>
      <c r="P38" s="252"/>
      <c r="Q38" s="305"/>
    </row>
    <row r="39" spans="1:22" x14ac:dyDescent="0.2">
      <c r="B39" s="298" t="s">
        <v>575</v>
      </c>
      <c r="C39" s="304" t="s">
        <v>120</v>
      </c>
      <c r="D39" s="233"/>
      <c r="E39" s="304"/>
      <c r="F39" s="232"/>
      <c r="G39" s="304"/>
      <c r="I39" s="232"/>
      <c r="K39" s="232"/>
      <c r="L39" s="252"/>
      <c r="M39" s="311"/>
      <c r="N39" s="252"/>
      <c r="O39" s="311"/>
      <c r="P39" s="252"/>
      <c r="Q39" s="305"/>
    </row>
    <row r="40" spans="1:22" x14ac:dyDescent="0.2">
      <c r="B40" s="298" t="s">
        <v>576</v>
      </c>
      <c r="C40" s="304" t="s">
        <v>121</v>
      </c>
      <c r="D40" s="233"/>
      <c r="E40" s="304"/>
      <c r="F40" s="232"/>
      <c r="G40" s="304"/>
      <c r="I40" s="232"/>
      <c r="K40" s="232"/>
      <c r="L40" s="252"/>
      <c r="M40" s="311"/>
      <c r="N40" s="252"/>
      <c r="O40" s="311"/>
      <c r="P40" s="252"/>
      <c r="Q40" s="305"/>
    </row>
    <row r="41" spans="1:22" x14ac:dyDescent="0.2">
      <c r="B41" s="461" t="s">
        <v>577</v>
      </c>
      <c r="C41" s="304" t="s">
        <v>124</v>
      </c>
      <c r="D41" s="233"/>
      <c r="E41" s="304"/>
      <c r="F41" s="232"/>
      <c r="G41" s="304"/>
      <c r="I41" s="232"/>
      <c r="K41" s="232"/>
      <c r="L41" s="252"/>
      <c r="M41" s="311"/>
      <c r="N41" s="252"/>
      <c r="O41" s="311"/>
      <c r="P41" s="252"/>
      <c r="Q41" s="305"/>
    </row>
    <row r="42" spans="1:22" s="449" customFormat="1" x14ac:dyDescent="0.2">
      <c r="B42" s="614" t="s">
        <v>821</v>
      </c>
      <c r="C42" s="615" t="s">
        <v>742</v>
      </c>
      <c r="D42" s="616"/>
      <c r="E42" s="615"/>
      <c r="F42" s="617"/>
      <c r="G42" s="615"/>
      <c r="H42" s="618"/>
      <c r="I42" s="619"/>
      <c r="J42" s="618"/>
      <c r="K42" s="232"/>
      <c r="L42" s="252"/>
      <c r="M42" s="311"/>
      <c r="N42" s="252"/>
      <c r="O42" s="311"/>
      <c r="P42" s="252"/>
      <c r="Q42" s="451"/>
      <c r="R42" s="450"/>
      <c r="S42" s="450"/>
      <c r="T42" s="450"/>
      <c r="U42" s="450"/>
      <c r="V42" s="450"/>
    </row>
    <row r="43" spans="1:22" x14ac:dyDescent="0.2">
      <c r="B43" s="620" t="s">
        <v>579</v>
      </c>
      <c r="C43" s="313" t="s">
        <v>354</v>
      </c>
      <c r="D43" s="305"/>
      <c r="E43" s="313"/>
      <c r="F43" s="370"/>
      <c r="G43" s="313"/>
      <c r="H43" s="370"/>
      <c r="I43" s="370"/>
      <c r="J43" s="370"/>
      <c r="K43" s="232"/>
      <c r="L43" s="252"/>
      <c r="M43" s="311"/>
      <c r="N43" s="252"/>
      <c r="O43" s="311"/>
      <c r="P43" s="252"/>
      <c r="Q43" s="305"/>
    </row>
    <row r="44" spans="1:22" x14ac:dyDescent="0.2">
      <c r="B44" s="614" t="s">
        <v>580</v>
      </c>
      <c r="C44" s="313" t="s">
        <v>355</v>
      </c>
      <c r="D44" s="305"/>
      <c r="E44" s="313"/>
      <c r="F44" s="370"/>
      <c r="G44" s="313"/>
      <c r="H44" s="370"/>
      <c r="I44" s="370"/>
      <c r="J44" s="370"/>
      <c r="K44" s="232"/>
      <c r="L44" s="252"/>
      <c r="M44" s="311"/>
      <c r="N44" s="252"/>
      <c r="O44" s="311"/>
      <c r="P44" s="252"/>
      <c r="Q44" s="305"/>
    </row>
    <row r="45" spans="1:22" x14ac:dyDescent="0.2">
      <c r="B45" s="620" t="s">
        <v>581</v>
      </c>
      <c r="C45" s="324" t="s">
        <v>122</v>
      </c>
      <c r="D45" s="305"/>
      <c r="E45" s="313"/>
      <c r="F45" s="370"/>
      <c r="G45" s="313"/>
      <c r="H45" s="370"/>
      <c r="I45" s="370"/>
      <c r="J45" s="370"/>
      <c r="K45" s="232"/>
      <c r="L45" s="252"/>
      <c r="M45" s="311"/>
      <c r="N45" s="252"/>
      <c r="O45" s="311"/>
      <c r="P45" s="252"/>
      <c r="Q45" s="305"/>
    </row>
    <row r="46" spans="1:22" x14ac:dyDescent="0.2">
      <c r="B46" s="614" t="s">
        <v>582</v>
      </c>
      <c r="C46" s="324" t="s">
        <v>584</v>
      </c>
      <c r="D46" s="305"/>
      <c r="E46" s="313"/>
      <c r="F46" s="370"/>
      <c r="G46" s="313"/>
      <c r="H46" s="370"/>
      <c r="I46" s="370"/>
      <c r="J46" s="370"/>
      <c r="K46" s="232"/>
      <c r="L46" s="252"/>
      <c r="M46" s="311"/>
      <c r="N46" s="252"/>
      <c r="O46" s="311"/>
      <c r="P46" s="252"/>
      <c r="Q46" s="305"/>
    </row>
    <row r="47" spans="1:22" x14ac:dyDescent="0.2">
      <c r="B47" s="620" t="s">
        <v>583</v>
      </c>
      <c r="C47" s="324" t="s">
        <v>585</v>
      </c>
      <c r="D47" s="305"/>
      <c r="E47" s="313"/>
      <c r="F47" s="370"/>
      <c r="G47" s="313"/>
      <c r="H47" s="370"/>
      <c r="I47" s="370"/>
      <c r="J47" s="370"/>
      <c r="K47" s="232"/>
      <c r="L47" s="252"/>
      <c r="M47" s="311"/>
      <c r="N47" s="252"/>
      <c r="O47" s="311"/>
      <c r="P47" s="252"/>
      <c r="Q47" s="305"/>
    </row>
    <row r="48" spans="1:22" ht="12" thickBot="1" x14ac:dyDescent="0.25">
      <c r="B48" s="614" t="s">
        <v>357</v>
      </c>
      <c r="C48" s="313" t="s">
        <v>356</v>
      </c>
      <c r="D48" s="305"/>
      <c r="E48" s="313"/>
      <c r="F48" s="370"/>
      <c r="G48" s="313"/>
      <c r="H48" s="370"/>
      <c r="I48" s="370"/>
      <c r="J48" s="370"/>
      <c r="K48" s="232"/>
      <c r="L48" s="252"/>
      <c r="M48" s="311"/>
      <c r="N48" s="252"/>
      <c r="O48" s="311"/>
      <c r="P48" s="252"/>
      <c r="Q48" s="305"/>
    </row>
    <row r="49" spans="2:19" ht="12" thickBot="1" x14ac:dyDescent="0.25">
      <c r="B49" s="621" t="s">
        <v>822</v>
      </c>
      <c r="C49" s="260" t="s">
        <v>825</v>
      </c>
      <c r="D49" s="313"/>
      <c r="E49" s="313"/>
      <c r="F49" s="313"/>
      <c r="G49" s="313"/>
      <c r="H49" s="370"/>
      <c r="I49" s="370"/>
      <c r="J49" s="370"/>
      <c r="K49" s="232"/>
      <c r="L49" s="297">
        <f>SUM(L35:L48)</f>
        <v>0</v>
      </c>
      <c r="M49" s="311"/>
      <c r="N49" s="297">
        <f>SUM(N35:N48)</f>
        <v>0</v>
      </c>
      <c r="O49" s="311"/>
      <c r="P49" s="297">
        <f>SUM(P35:P48)</f>
        <v>0</v>
      </c>
      <c r="Q49" s="305"/>
    </row>
    <row r="50" spans="2:19" x14ac:dyDescent="0.2">
      <c r="B50" s="370"/>
      <c r="C50" s="305"/>
      <c r="D50" s="305"/>
      <c r="E50" s="313"/>
      <c r="F50" s="313"/>
      <c r="G50" s="313"/>
      <c r="H50" s="370"/>
      <c r="I50" s="370"/>
      <c r="J50" s="370"/>
      <c r="K50" s="232"/>
      <c r="L50" s="233"/>
      <c r="N50" s="233"/>
      <c r="P50" s="233"/>
      <c r="Q50" s="305"/>
    </row>
    <row r="51" spans="2:19" ht="12" thickBot="1" x14ac:dyDescent="0.25">
      <c r="B51" s="370"/>
      <c r="C51" s="305"/>
      <c r="D51" s="305"/>
      <c r="E51" s="313"/>
      <c r="F51" s="313"/>
      <c r="G51" s="313"/>
      <c r="H51" s="370"/>
      <c r="I51" s="370"/>
      <c r="J51" s="370"/>
      <c r="K51" s="232"/>
      <c r="L51" s="233"/>
      <c r="N51" s="233"/>
      <c r="P51" s="233"/>
      <c r="Q51" s="305"/>
    </row>
    <row r="52" spans="2:19" ht="39.75" customHeight="1" thickTop="1" thickBot="1" x14ac:dyDescent="0.25">
      <c r="B52" s="307" t="s">
        <v>569</v>
      </c>
      <c r="D52" s="233"/>
      <c r="E52" s="304"/>
      <c r="F52" s="232"/>
      <c r="G52" s="304"/>
      <c r="I52" s="232"/>
      <c r="K52" s="232"/>
      <c r="L52" s="237" t="s">
        <v>114</v>
      </c>
      <c r="M52" s="308"/>
      <c r="N52" s="365" t="s">
        <v>1495</v>
      </c>
      <c r="O52" s="308"/>
      <c r="P52" s="239" t="s">
        <v>115</v>
      </c>
      <c r="Q52" s="309"/>
    </row>
    <row r="53" spans="2:19" ht="12" thickTop="1" x14ac:dyDescent="0.2">
      <c r="B53" s="304"/>
      <c r="D53" s="233"/>
      <c r="E53" s="304"/>
      <c r="F53" s="232"/>
      <c r="G53" s="304"/>
      <c r="I53" s="232"/>
      <c r="K53" s="232"/>
      <c r="L53" s="248"/>
      <c r="M53" s="310"/>
      <c r="N53" s="248"/>
      <c r="O53" s="310"/>
      <c r="P53" s="248"/>
      <c r="Q53" s="306"/>
    </row>
    <row r="54" spans="2:19" x14ac:dyDescent="0.2">
      <c r="B54" s="298" t="s">
        <v>100</v>
      </c>
      <c r="C54" s="304" t="s">
        <v>98</v>
      </c>
      <c r="D54" s="233"/>
      <c r="E54" s="304"/>
      <c r="F54" s="232"/>
      <c r="G54" s="304"/>
      <c r="I54" s="232"/>
      <c r="K54" s="232"/>
      <c r="L54" s="252"/>
      <c r="M54" s="311"/>
      <c r="N54" s="252"/>
      <c r="O54" s="311"/>
      <c r="P54" s="252"/>
      <c r="Q54" s="305"/>
    </row>
    <row r="55" spans="2:19" x14ac:dyDescent="0.2">
      <c r="B55" s="298" t="s">
        <v>101</v>
      </c>
      <c r="C55" s="304" t="s">
        <v>278</v>
      </c>
      <c r="D55" s="233"/>
      <c r="E55" s="304"/>
      <c r="F55" s="232"/>
      <c r="G55" s="304"/>
      <c r="I55" s="232"/>
      <c r="K55" s="232"/>
      <c r="L55" s="252"/>
      <c r="M55" s="311"/>
      <c r="N55" s="252"/>
      <c r="O55" s="311"/>
      <c r="P55" s="252"/>
      <c r="Q55" s="305"/>
    </row>
    <row r="56" spans="2:19" x14ac:dyDescent="0.2">
      <c r="B56" s="298" t="s">
        <v>102</v>
      </c>
      <c r="C56" s="304" t="s">
        <v>99</v>
      </c>
      <c r="D56" s="233"/>
      <c r="E56" s="304"/>
      <c r="F56" s="232"/>
      <c r="G56" s="304"/>
      <c r="I56" s="232"/>
      <c r="K56" s="232"/>
      <c r="L56" s="252"/>
      <c r="M56" s="311"/>
      <c r="N56" s="252"/>
      <c r="O56" s="311"/>
      <c r="P56" s="252"/>
      <c r="Q56" s="305"/>
    </row>
    <row r="57" spans="2:19" x14ac:dyDescent="0.2">
      <c r="B57" s="298" t="s">
        <v>103</v>
      </c>
      <c r="C57" s="304" t="s">
        <v>277</v>
      </c>
      <c r="D57" s="233"/>
      <c r="E57" s="304"/>
      <c r="F57" s="232"/>
      <c r="G57" s="304"/>
      <c r="I57" s="232"/>
      <c r="K57" s="232"/>
      <c r="L57" s="252"/>
      <c r="M57" s="311"/>
      <c r="N57" s="252"/>
      <c r="O57" s="311"/>
      <c r="P57" s="252"/>
      <c r="Q57" s="305"/>
    </row>
    <row r="58" spans="2:19" ht="12" thickBot="1" x14ac:dyDescent="0.25">
      <c r="B58" s="298" t="s">
        <v>104</v>
      </c>
      <c r="C58" s="304" t="s">
        <v>631</v>
      </c>
      <c r="D58" s="233"/>
      <c r="E58" s="304"/>
      <c r="F58" s="232"/>
      <c r="G58" s="304"/>
      <c r="I58" s="232"/>
      <c r="K58" s="232"/>
      <c r="L58" s="252"/>
      <c r="M58" s="311"/>
      <c r="N58" s="252"/>
      <c r="O58" s="311"/>
      <c r="P58" s="252"/>
      <c r="Q58" s="305"/>
    </row>
    <row r="59" spans="2:19" ht="12" thickBot="1" x14ac:dyDescent="0.25">
      <c r="B59" s="312" t="s">
        <v>105</v>
      </c>
      <c r="C59" s="260" t="s">
        <v>787</v>
      </c>
      <c r="D59" s="313"/>
      <c r="E59" s="313"/>
      <c r="F59" s="313"/>
      <c r="G59" s="313"/>
      <c r="I59" s="232"/>
      <c r="K59" s="232"/>
      <c r="L59" s="263">
        <f>SUM(L54:L58)</f>
        <v>0</v>
      </c>
      <c r="M59" s="311"/>
      <c r="N59" s="263">
        <f>SUM(N54:N58)</f>
        <v>0</v>
      </c>
      <c r="O59" s="311"/>
      <c r="P59" s="263">
        <f>SUM(P54:P58)</f>
        <v>0</v>
      </c>
      <c r="Q59" s="305"/>
    </row>
    <row r="60" spans="2:19" s="442" customFormat="1" x14ac:dyDescent="0.2">
      <c r="B60" s="443"/>
      <c r="C60" s="444"/>
      <c r="D60" s="445"/>
      <c r="E60" s="445"/>
      <c r="F60" s="445"/>
      <c r="G60" s="445"/>
      <c r="L60" s="446"/>
      <c r="M60" s="447"/>
      <c r="N60" s="446"/>
      <c r="O60" s="447"/>
      <c r="P60" s="446"/>
      <c r="Q60" s="447"/>
      <c r="R60" s="447"/>
      <c r="S60" s="447"/>
    </row>
    <row r="61" spans="2:19" x14ac:dyDescent="0.2">
      <c r="D61" s="233"/>
      <c r="E61" s="304"/>
      <c r="F61" s="304"/>
      <c r="G61" s="304"/>
      <c r="H61" s="233"/>
      <c r="J61" s="233"/>
      <c r="L61" s="233"/>
      <c r="N61" s="305"/>
      <c r="O61" s="305"/>
      <c r="P61" s="305"/>
      <c r="Q61" s="305"/>
    </row>
    <row r="62" spans="2:19" x14ac:dyDescent="0.2">
      <c r="D62" s="233"/>
      <c r="E62" s="304"/>
      <c r="F62" s="304"/>
      <c r="G62" s="304"/>
      <c r="H62" s="233"/>
      <c r="J62" s="233"/>
      <c r="L62" s="233"/>
      <c r="N62" s="305"/>
      <c r="O62" s="305"/>
      <c r="P62" s="305"/>
      <c r="Q62" s="305"/>
    </row>
    <row r="63" spans="2:19" s="233" customFormat="1" ht="12" thickBot="1" x14ac:dyDescent="0.25">
      <c r="B63" s="275" t="s">
        <v>243</v>
      </c>
      <c r="E63" s="304"/>
      <c r="F63" s="304"/>
      <c r="G63" s="304"/>
    </row>
    <row r="64" spans="2:19" s="233" customFormat="1" ht="12" thickBot="1" x14ac:dyDescent="0.25">
      <c r="B64" s="314"/>
      <c r="D64" s="233" t="s">
        <v>315</v>
      </c>
      <c r="E64" s="304"/>
      <c r="F64" s="304"/>
      <c r="G64" s="304"/>
    </row>
    <row r="65" spans="2:17" s="233" customFormat="1" ht="12" thickBot="1" x14ac:dyDescent="0.25">
      <c r="B65" s="315"/>
      <c r="D65" s="233" t="s">
        <v>316</v>
      </c>
      <c r="E65" s="304"/>
      <c r="F65" s="304"/>
      <c r="G65" s="304"/>
    </row>
    <row r="66" spans="2:17" x14ac:dyDescent="0.2">
      <c r="B66" s="265" t="s">
        <v>338</v>
      </c>
      <c r="C66" s="305"/>
      <c r="D66" s="313" t="s">
        <v>123</v>
      </c>
      <c r="E66" s="651"/>
      <c r="F66" s="651"/>
      <c r="G66" s="651"/>
      <c r="H66" s="370"/>
      <c r="I66" s="305"/>
      <c r="J66" s="370"/>
      <c r="K66" s="305"/>
      <c r="L66" s="370"/>
      <c r="M66" s="305"/>
      <c r="N66" s="370"/>
      <c r="O66" s="305"/>
      <c r="P66" s="370"/>
    </row>
    <row r="67" spans="2:17" x14ac:dyDescent="0.2">
      <c r="B67" s="265">
        <v>1</v>
      </c>
      <c r="C67" s="305"/>
      <c r="D67" s="778" t="s">
        <v>1183</v>
      </c>
      <c r="E67" s="651"/>
      <c r="F67" s="651"/>
      <c r="G67" s="651"/>
      <c r="H67" s="370"/>
      <c r="I67" s="305"/>
      <c r="J67" s="370"/>
      <c r="K67" s="305"/>
      <c r="L67" s="370"/>
      <c r="M67" s="305"/>
      <c r="N67" s="370"/>
      <c r="O67" s="305"/>
      <c r="P67" s="370"/>
    </row>
    <row r="68" spans="2:17" s="298" customFormat="1" ht="23.25" customHeight="1" x14ac:dyDescent="0.2">
      <c r="B68" s="780">
        <v>2</v>
      </c>
      <c r="C68" s="779"/>
      <c r="D68" s="1204" t="s">
        <v>627</v>
      </c>
      <c r="E68" s="1204"/>
      <c r="F68" s="1204"/>
      <c r="G68" s="1204"/>
      <c r="H68" s="1204"/>
      <c r="I68" s="1204"/>
      <c r="J68" s="1204"/>
      <c r="K68" s="1204"/>
      <c r="L68" s="1204"/>
      <c r="M68" s="1204"/>
      <c r="N68" s="1204"/>
      <c r="O68" s="1204"/>
      <c r="P68" s="1204"/>
      <c r="Q68" s="299"/>
    </row>
    <row r="69" spans="2:17" hidden="1" x14ac:dyDescent="0.2"/>
    <row r="70" spans="2:17" hidden="1" x14ac:dyDescent="0.2"/>
    <row r="71" spans="2:17" hidden="1" x14ac:dyDescent="0.2"/>
    <row r="72" spans="2:17" hidden="1" x14ac:dyDescent="0.2"/>
    <row r="73" spans="2:17" hidden="1" x14ac:dyDescent="0.2"/>
    <row r="74" spans="2:17" hidden="1" x14ac:dyDescent="0.2"/>
    <row r="75" spans="2:17" hidden="1" x14ac:dyDescent="0.2"/>
    <row r="76" spans="2:17" hidden="1" x14ac:dyDescent="0.2"/>
    <row r="77" spans="2:17" hidden="1" x14ac:dyDescent="0.2"/>
    <row r="78" spans="2:17" hidden="1" x14ac:dyDescent="0.2"/>
    <row r="79" spans="2:17" hidden="1" x14ac:dyDescent="0.2"/>
    <row r="80" spans="2: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sheetData>
  <sheetProtection algorithmName="SHA-512" hashValue="Ot6ocEu96JlsHzgKCwsnFzNgMi/R9ZFll9Dinn8VdRNgOFEWy42yHJOro3eu+fzouebd4VkboHqATRf9a7Zn+A==" saltValue="+sCcHdeBfDax/2Q6NjhyKA==" spinCount="100000" sheet="1" objects="1" scenarios="1"/>
  <mergeCells count="2">
    <mergeCell ref="B5:F5"/>
    <mergeCell ref="D68:P68"/>
  </mergeCells>
  <dataValidations count="1">
    <dataValidation type="decimal" operator="greaterThan" allowBlank="1" showInputMessage="1" showErrorMessage="1" error="Please enter the amount in positive figures" sqref="L14 J28 N30 L28 J30 L30 N28">
      <formula1>-0.00000000001</formula1>
    </dataValidation>
  </dataValidations>
  <pageMargins left="0.34" right="0.34" top="0.5" bottom="0.4" header="0.2" footer="0.2"/>
  <pageSetup paperSize="9" scale="70" orientation="portrait" r:id="rId1"/>
  <headerFooter alignWithMargins="0">
    <oddFooter>&amp;L&amp;8&amp;A&amp;R&amp;8&amp;P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5"/>
  <sheetViews>
    <sheetView showGridLines="0" topLeftCell="A55" zoomScale="80" zoomScaleNormal="80" workbookViewId="0">
      <selection activeCell="P1" sqref="P1"/>
    </sheetView>
  </sheetViews>
  <sheetFormatPr defaultColWidth="0" defaultRowHeight="11.25" zeroHeight="1" x14ac:dyDescent="0.2"/>
  <cols>
    <col min="1" max="1" width="2.28515625" style="232" customWidth="1"/>
    <col min="2" max="2" width="5.7109375" style="232" customWidth="1"/>
    <col min="3" max="3" width="2.28515625" style="233" customWidth="1"/>
    <col min="4" max="4" width="2.28515625" style="232" customWidth="1"/>
    <col min="5" max="5" width="6.28515625" style="235" customWidth="1"/>
    <col min="6" max="6" width="36.7109375" style="235" customWidth="1"/>
    <col min="7" max="7" width="7.140625" style="235" customWidth="1"/>
    <col min="8" max="8" width="14.28515625" style="232" customWidth="1"/>
    <col min="9" max="9" width="0.7109375" style="233" customWidth="1"/>
    <col min="10" max="10" width="14.7109375" style="232" customWidth="1"/>
    <col min="11" max="11" width="0.7109375" style="233" customWidth="1"/>
    <col min="12" max="12" width="15" style="232" customWidth="1"/>
    <col min="13" max="13" width="0.5703125" style="233" customWidth="1"/>
    <col min="14" max="14" width="15.140625" style="232" customWidth="1"/>
    <col min="15" max="15" width="0.7109375" style="233" customWidth="1"/>
    <col min="16" max="16" width="15" style="232" customWidth="1"/>
    <col min="17" max="17" width="2.28515625" style="232" customWidth="1"/>
    <col min="18" max="18" width="1" style="233" hidden="1" customWidth="1"/>
    <col min="19" max="19" width="0" style="233" hidden="1" customWidth="1"/>
    <col min="20" max="16384" width="0" style="232" hidden="1"/>
  </cols>
  <sheetData>
    <row r="1" spans="1:19" ht="13.5" thickBot="1" x14ac:dyDescent="0.3">
      <c r="A1" s="370"/>
      <c r="B1" s="610" t="s">
        <v>824</v>
      </c>
      <c r="C1" s="61"/>
      <c r="D1" s="61"/>
      <c r="E1" s="61"/>
      <c r="F1" s="61"/>
      <c r="G1" s="370"/>
      <c r="O1" s="31" t="s">
        <v>213</v>
      </c>
      <c r="P1" s="738" t="str">
        <f>IF('Sec A Balance Sheet - SF'!$I$1=0," ",'Sec A Balance Sheet - SF'!$I$1)</f>
        <v xml:space="preserve"> </v>
      </c>
    </row>
    <row r="2" spans="1:19" ht="12.75" x14ac:dyDescent="0.25">
      <c r="A2" s="370"/>
      <c r="B2" s="610" t="s">
        <v>1190</v>
      </c>
      <c r="C2" s="61"/>
      <c r="D2" s="61"/>
      <c r="E2" s="61"/>
      <c r="F2" s="61"/>
      <c r="G2" s="61"/>
      <c r="H2" s="32"/>
    </row>
    <row r="3" spans="1:19" x14ac:dyDescent="0.2">
      <c r="A3" s="370"/>
      <c r="B3" s="652" t="s">
        <v>14</v>
      </c>
      <c r="C3" s="305"/>
      <c r="D3" s="370"/>
      <c r="E3" s="651"/>
      <c r="F3" s="652"/>
      <c r="G3" s="651"/>
    </row>
    <row r="4" spans="1:19" ht="12" thickBot="1" x14ac:dyDescent="0.25">
      <c r="A4" s="370"/>
      <c r="B4" s="652"/>
      <c r="C4" s="305"/>
      <c r="D4" s="370"/>
      <c r="E4" s="651"/>
      <c r="F4" s="651"/>
      <c r="G4" s="651"/>
    </row>
    <row r="5" spans="1:19" s="242" customFormat="1" ht="39" customHeight="1" thickTop="1" thickBot="1" x14ac:dyDescent="0.25">
      <c r="A5" s="795"/>
      <c r="B5" s="1205" t="s">
        <v>524</v>
      </c>
      <c r="C5" s="1205"/>
      <c r="D5" s="1205"/>
      <c r="E5" s="1205"/>
      <c r="F5" s="1205"/>
      <c r="G5" s="796"/>
      <c r="H5" s="792" t="s">
        <v>1182</v>
      </c>
      <c r="I5" s="793"/>
      <c r="J5" s="793" t="s">
        <v>1171</v>
      </c>
      <c r="K5" s="793"/>
      <c r="L5" s="793" t="s">
        <v>1172</v>
      </c>
      <c r="M5" s="238"/>
      <c r="N5" s="239" t="s">
        <v>107</v>
      </c>
      <c r="O5" s="240"/>
      <c r="P5" s="241"/>
      <c r="Q5" s="241"/>
    </row>
    <row r="6" spans="1:19" s="246" customFormat="1" ht="12" thickTop="1" x14ac:dyDescent="0.2">
      <c r="A6" s="273"/>
      <c r="B6" s="271"/>
      <c r="C6" s="797"/>
      <c r="D6" s="272"/>
      <c r="E6" s="273"/>
      <c r="F6" s="273"/>
      <c r="G6" s="371"/>
      <c r="H6" s="248"/>
      <c r="I6" s="249"/>
      <c r="J6" s="248"/>
      <c r="K6" s="249"/>
      <c r="L6" s="248"/>
      <c r="M6" s="248"/>
      <c r="N6" s="248"/>
      <c r="O6" s="248"/>
      <c r="P6" s="245"/>
      <c r="Q6" s="245"/>
    </row>
    <row r="7" spans="1:19" s="246" customFormat="1" x14ac:dyDescent="0.2">
      <c r="A7" s="273"/>
      <c r="B7" s="798" t="s">
        <v>586</v>
      </c>
      <c r="C7" s="271" t="s">
        <v>108</v>
      </c>
      <c r="D7" s="272"/>
      <c r="E7" s="273"/>
      <c r="F7" s="273"/>
      <c r="G7" s="251"/>
      <c r="H7" s="252"/>
      <c r="I7" s="253"/>
      <c r="J7" s="252"/>
      <c r="K7" s="253"/>
      <c r="L7" s="252"/>
      <c r="M7" s="254"/>
      <c r="N7" s="252"/>
      <c r="O7" s="245"/>
      <c r="P7" s="245"/>
      <c r="Q7" s="245"/>
    </row>
    <row r="8" spans="1:19" s="246" customFormat="1" x14ac:dyDescent="0.2">
      <c r="A8" s="273"/>
      <c r="B8" s="798" t="s">
        <v>587</v>
      </c>
      <c r="C8" s="271" t="s">
        <v>109</v>
      </c>
      <c r="D8" s="272"/>
      <c r="E8" s="272"/>
      <c r="F8" s="273"/>
      <c r="G8" s="251"/>
      <c r="H8" s="252"/>
      <c r="I8" s="253"/>
      <c r="J8" s="252"/>
      <c r="K8" s="253"/>
      <c r="L8" s="252"/>
      <c r="M8" s="254"/>
      <c r="N8" s="252"/>
      <c r="O8" s="245"/>
      <c r="P8" s="245"/>
      <c r="Q8" s="245"/>
    </row>
    <row r="9" spans="1:19" s="246" customFormat="1" x14ac:dyDescent="0.2">
      <c r="A9" s="273"/>
      <c r="B9" s="798" t="s">
        <v>588</v>
      </c>
      <c r="C9" s="271" t="s">
        <v>110</v>
      </c>
      <c r="D9" s="272"/>
      <c r="E9" s="272"/>
      <c r="F9" s="273"/>
      <c r="G9" s="251"/>
      <c r="H9" s="252"/>
      <c r="I9" s="253"/>
      <c r="J9" s="252"/>
      <c r="K9" s="253"/>
      <c r="L9" s="252"/>
      <c r="M9" s="254"/>
      <c r="N9" s="252"/>
      <c r="O9" s="245"/>
      <c r="P9" s="245"/>
      <c r="Q9" s="245"/>
    </row>
    <row r="10" spans="1:19" s="246" customFormat="1" x14ac:dyDescent="0.2">
      <c r="A10" s="273"/>
      <c r="B10" s="798" t="s">
        <v>589</v>
      </c>
      <c r="C10" s="271" t="s">
        <v>111</v>
      </c>
      <c r="D10" s="272"/>
      <c r="E10" s="272"/>
      <c r="F10" s="273"/>
      <c r="G10" s="251"/>
      <c r="H10" s="252"/>
      <c r="I10" s="253"/>
      <c r="J10" s="252"/>
      <c r="K10" s="253"/>
      <c r="L10" s="252"/>
      <c r="M10" s="254"/>
      <c r="N10" s="252"/>
      <c r="O10" s="245"/>
      <c r="P10" s="245"/>
      <c r="Q10" s="245"/>
    </row>
    <row r="11" spans="1:19" s="246" customFormat="1" ht="12" thickBot="1" x14ac:dyDescent="0.25">
      <c r="A11" s="273"/>
      <c r="B11" s="798" t="s">
        <v>590</v>
      </c>
      <c r="C11" s="271" t="s">
        <v>112</v>
      </c>
      <c r="D11" s="272"/>
      <c r="E11" s="272"/>
      <c r="F11" s="273"/>
      <c r="G11" s="251"/>
      <c r="H11" s="255"/>
      <c r="I11" s="256"/>
      <c r="J11" s="255"/>
      <c r="K11" s="256"/>
      <c r="L11" s="252"/>
      <c r="M11" s="257"/>
      <c r="N11" s="255"/>
      <c r="O11" s="258"/>
      <c r="P11" s="245"/>
      <c r="Q11" s="245"/>
    </row>
    <row r="12" spans="1:19" s="267" customFormat="1" ht="12" thickBot="1" x14ac:dyDescent="0.25">
      <c r="B12" s="784" t="s">
        <v>591</v>
      </c>
      <c r="C12" s="260" t="s">
        <v>823</v>
      </c>
      <c r="D12" s="261"/>
      <c r="E12" s="261"/>
      <c r="F12" s="261"/>
      <c r="G12" s="262"/>
      <c r="H12" s="263">
        <f>SUM(H7:H11)</f>
        <v>0</v>
      </c>
      <c r="I12" s="264"/>
      <c r="J12" s="263">
        <f>SUM(J7:J11)</f>
        <v>0</v>
      </c>
      <c r="K12" s="264"/>
      <c r="L12" s="263">
        <f>SUM(L7:L11)</f>
        <v>0</v>
      </c>
      <c r="M12" s="264"/>
      <c r="N12" s="263">
        <f>SUM(N7:N11)</f>
        <v>0</v>
      </c>
      <c r="O12" s="265"/>
      <c r="P12" s="266"/>
      <c r="Q12" s="266"/>
    </row>
    <row r="13" spans="1:19" s="267" customFormat="1" x14ac:dyDescent="0.2">
      <c r="C13" s="268"/>
      <c r="D13" s="266"/>
      <c r="E13" s="266"/>
      <c r="G13" s="269"/>
      <c r="H13" s="270"/>
      <c r="I13" s="270"/>
      <c r="J13" s="270"/>
      <c r="K13" s="270"/>
      <c r="L13" s="270"/>
      <c r="M13" s="270"/>
      <c r="N13" s="270"/>
      <c r="O13" s="270"/>
      <c r="P13" s="270"/>
      <c r="Q13" s="265"/>
      <c r="R13" s="266"/>
      <c r="S13" s="266"/>
    </row>
    <row r="14" spans="1:19" s="273" customFormat="1" x14ac:dyDescent="0.2">
      <c r="B14" s="273" t="s">
        <v>592</v>
      </c>
      <c r="C14" s="271" t="s">
        <v>72</v>
      </c>
      <c r="D14" s="272"/>
      <c r="E14" s="272"/>
      <c r="F14" s="272"/>
      <c r="G14" s="269"/>
      <c r="I14" s="272"/>
      <c r="J14" s="233"/>
      <c r="K14" s="233"/>
      <c r="L14" s="33"/>
      <c r="M14" s="233"/>
      <c r="N14" s="233"/>
      <c r="O14" s="233"/>
      <c r="P14" s="233"/>
      <c r="Q14" s="265"/>
      <c r="R14" s="272"/>
      <c r="S14" s="272"/>
    </row>
    <row r="15" spans="1:19" s="273" customFormat="1" ht="12" thickBot="1" x14ac:dyDescent="0.25">
      <c r="C15" s="271"/>
      <c r="D15" s="272"/>
      <c r="E15" s="272"/>
      <c r="G15" s="269"/>
      <c r="H15" s="265"/>
      <c r="I15" s="272"/>
      <c r="J15" s="272"/>
      <c r="K15" s="272"/>
      <c r="L15" s="272"/>
      <c r="M15" s="272"/>
      <c r="N15" s="272"/>
      <c r="O15" s="272"/>
      <c r="P15" s="272"/>
      <c r="Q15" s="265"/>
      <c r="R15" s="272"/>
      <c r="S15" s="272"/>
    </row>
    <row r="16" spans="1:19" s="267" customFormat="1" ht="12" thickBot="1" x14ac:dyDescent="0.25">
      <c r="B16" s="267" t="s">
        <v>593</v>
      </c>
      <c r="C16" s="260" t="s">
        <v>1179</v>
      </c>
      <c r="D16" s="261"/>
      <c r="E16" s="261"/>
      <c r="F16" s="261"/>
      <c r="G16" s="262"/>
      <c r="I16" s="266"/>
      <c r="J16" s="233"/>
      <c r="K16" s="233"/>
      <c r="L16" s="263">
        <f>H12-L14</f>
        <v>0</v>
      </c>
      <c r="M16" s="233"/>
      <c r="N16" s="233"/>
      <c r="O16" s="233"/>
      <c r="P16" s="233"/>
      <c r="Q16" s="265"/>
      <c r="R16" s="266"/>
      <c r="S16" s="266"/>
    </row>
    <row r="17" spans="1:19" s="273" customFormat="1" x14ac:dyDescent="0.2">
      <c r="B17" s="271"/>
      <c r="D17" s="272"/>
      <c r="E17" s="272"/>
      <c r="G17" s="271"/>
      <c r="H17" s="272"/>
      <c r="I17" s="272"/>
      <c r="J17" s="272"/>
      <c r="K17" s="272"/>
      <c r="L17" s="272"/>
      <c r="M17" s="272"/>
      <c r="N17" s="272"/>
      <c r="O17" s="272"/>
      <c r="P17" s="272"/>
      <c r="Q17" s="272"/>
      <c r="R17" s="272"/>
      <c r="S17" s="272"/>
    </row>
    <row r="18" spans="1:19" s="273" customFormat="1" ht="9" customHeight="1" x14ac:dyDescent="0.2">
      <c r="C18" s="271"/>
      <c r="D18" s="272"/>
      <c r="E18" s="272"/>
    </row>
    <row r="19" spans="1:19" x14ac:dyDescent="0.2">
      <c r="A19" s="370"/>
      <c r="B19" s="783" t="s">
        <v>512</v>
      </c>
      <c r="C19" s="271" t="s">
        <v>113</v>
      </c>
      <c r="D19" s="305"/>
      <c r="E19" s="370"/>
      <c r="F19" s="370"/>
      <c r="G19" s="370"/>
      <c r="H19" s="252"/>
      <c r="I19" s="273"/>
      <c r="J19" s="252"/>
      <c r="K19" s="273"/>
      <c r="L19" s="252"/>
      <c r="M19" s="273"/>
      <c r="N19" s="273"/>
      <c r="O19" s="232"/>
      <c r="R19" s="232"/>
      <c r="S19" s="232"/>
    </row>
    <row r="20" spans="1:19" x14ac:dyDescent="0.2">
      <c r="A20" s="370"/>
      <c r="B20" s="370"/>
      <c r="C20" s="305"/>
      <c r="D20" s="369"/>
      <c r="E20" s="260"/>
      <c r="F20" s="260"/>
      <c r="G20" s="260"/>
      <c r="H20" s="275"/>
      <c r="I20" s="275"/>
      <c r="J20" s="275"/>
      <c r="K20" s="275"/>
      <c r="L20" s="275"/>
      <c r="M20" s="275"/>
      <c r="N20" s="275"/>
      <c r="P20" s="233"/>
      <c r="R20" s="232"/>
      <c r="S20" s="232"/>
    </row>
    <row r="21" spans="1:19" x14ac:dyDescent="0.2">
      <c r="A21" s="370"/>
      <c r="B21" s="783" t="s">
        <v>513</v>
      </c>
      <c r="C21" s="271" t="s">
        <v>788</v>
      </c>
      <c r="D21" s="305"/>
      <c r="E21" s="370"/>
      <c r="F21" s="370"/>
      <c r="G21" s="370"/>
      <c r="H21" s="252"/>
      <c r="I21" s="273"/>
      <c r="J21" s="252"/>
      <c r="K21" s="273"/>
      <c r="L21" s="252"/>
      <c r="M21" s="273"/>
      <c r="N21" s="273"/>
      <c r="O21" s="232"/>
      <c r="R21" s="232"/>
      <c r="S21" s="232"/>
    </row>
    <row r="22" spans="1:19" x14ac:dyDescent="0.2">
      <c r="A22" s="370"/>
      <c r="B22" s="783"/>
      <c r="C22" s="305"/>
      <c r="D22" s="369"/>
      <c r="E22" s="260"/>
      <c r="F22" s="260"/>
      <c r="G22" s="260"/>
      <c r="H22" s="275"/>
      <c r="I22" s="275"/>
      <c r="J22" s="275"/>
      <c r="K22" s="275"/>
      <c r="L22" s="275"/>
      <c r="M22" s="275"/>
      <c r="N22" s="275"/>
      <c r="P22" s="233"/>
      <c r="R22" s="232"/>
      <c r="S22" s="232"/>
    </row>
    <row r="23" spans="1:19" x14ac:dyDescent="0.2">
      <c r="A23" s="370"/>
      <c r="B23" s="783" t="s">
        <v>514</v>
      </c>
      <c r="C23" s="271" t="s">
        <v>789</v>
      </c>
      <c r="D23" s="305"/>
      <c r="E23" s="370"/>
      <c r="F23" s="370"/>
      <c r="G23" s="370"/>
      <c r="H23" s="252"/>
      <c r="I23" s="273"/>
      <c r="J23" s="252"/>
      <c r="K23" s="273"/>
      <c r="L23" s="252"/>
      <c r="M23" s="273"/>
      <c r="N23" s="273"/>
      <c r="O23" s="232"/>
      <c r="R23" s="232"/>
      <c r="S23" s="232"/>
    </row>
    <row r="24" spans="1:19" s="279" customFormat="1" ht="12" thickBot="1" x14ac:dyDescent="0.25">
      <c r="B24" s="784"/>
      <c r="C24" s="277"/>
      <c r="D24" s="278"/>
      <c r="E24" s="278"/>
      <c r="G24" s="280"/>
      <c r="H24" s="281"/>
      <c r="I24" s="282"/>
      <c r="J24" s="281"/>
      <c r="K24" s="282"/>
      <c r="L24" s="281"/>
      <c r="M24" s="282"/>
      <c r="N24" s="281"/>
      <c r="O24" s="283"/>
      <c r="P24" s="278"/>
      <c r="Q24" s="278"/>
    </row>
    <row r="25" spans="1:19" s="279" customFormat="1" ht="12.75" thickTop="1" thickBot="1" x14ac:dyDescent="0.25">
      <c r="B25" s="784" t="s">
        <v>940</v>
      </c>
      <c r="C25" s="785" t="s">
        <v>1181</v>
      </c>
      <c r="D25" s="284"/>
      <c r="E25" s="284"/>
      <c r="F25" s="284"/>
      <c r="G25" s="786" t="s">
        <v>276</v>
      </c>
      <c r="J25" s="782" t="s">
        <v>1173</v>
      </c>
      <c r="K25" s="285"/>
      <c r="L25" s="286" t="s">
        <v>73</v>
      </c>
      <c r="M25" s="285"/>
      <c r="N25" s="285" t="s">
        <v>10</v>
      </c>
      <c r="O25" s="285"/>
      <c r="P25" s="287" t="s">
        <v>568</v>
      </c>
      <c r="Q25" s="278"/>
    </row>
    <row r="26" spans="1:19" s="289" customFormat="1" ht="12.75" thickTop="1" thickBot="1" x14ac:dyDescent="0.25">
      <c r="A26" s="293"/>
      <c r="B26" s="292"/>
      <c r="C26" s="787"/>
      <c r="D26" s="284"/>
      <c r="E26" s="293"/>
      <c r="F26" s="293"/>
      <c r="G26" s="788"/>
      <c r="J26" s="291" t="s">
        <v>313</v>
      </c>
      <c r="K26" s="291"/>
      <c r="L26" s="291" t="s">
        <v>466</v>
      </c>
      <c r="M26" s="291"/>
      <c r="N26" s="291" t="s">
        <v>718</v>
      </c>
      <c r="O26" s="291"/>
      <c r="P26" s="291" t="s">
        <v>11</v>
      </c>
      <c r="Q26" s="288"/>
    </row>
    <row r="27" spans="1:19" s="293" customFormat="1" ht="12" thickBot="1" x14ac:dyDescent="0.25">
      <c r="B27" s="789" t="s">
        <v>1175</v>
      </c>
      <c r="C27" s="790" t="s">
        <v>1174</v>
      </c>
      <c r="D27" s="284"/>
      <c r="E27" s="284"/>
      <c r="G27" s="292"/>
      <c r="J27" s="294"/>
      <c r="K27" s="295"/>
      <c r="L27" s="294"/>
      <c r="M27" s="296"/>
      <c r="N27" s="294"/>
      <c r="O27" s="296"/>
      <c r="P27" s="297">
        <f>J27+L27+N27</f>
        <v>0</v>
      </c>
      <c r="Q27" s="284"/>
    </row>
    <row r="28" spans="1:19" s="293" customFormat="1" ht="12" thickBot="1" x14ac:dyDescent="0.25">
      <c r="B28" s="789" t="s">
        <v>1176</v>
      </c>
      <c r="C28" s="293" t="s">
        <v>12</v>
      </c>
      <c r="D28" s="284"/>
      <c r="E28" s="284"/>
      <c r="G28" s="292"/>
      <c r="J28" s="33"/>
      <c r="K28" s="295"/>
      <c r="L28" s="33"/>
      <c r="M28" s="296"/>
      <c r="N28" s="33"/>
      <c r="O28" s="296"/>
      <c r="P28" s="297">
        <f>J28+L28+N28</f>
        <v>0</v>
      </c>
      <c r="Q28" s="284"/>
    </row>
    <row r="29" spans="1:19" s="293" customFormat="1" ht="12" thickBot="1" x14ac:dyDescent="0.25">
      <c r="B29" s="791" t="s">
        <v>1177</v>
      </c>
      <c r="C29" s="279" t="s">
        <v>1191</v>
      </c>
      <c r="D29" s="284"/>
      <c r="E29" s="284"/>
      <c r="G29" s="292"/>
      <c r="J29" s="297">
        <f>J27-J28</f>
        <v>0</v>
      </c>
      <c r="K29" s="284"/>
      <c r="L29" s="297">
        <f>L27-L28</f>
        <v>0</v>
      </c>
      <c r="M29" s="284"/>
      <c r="N29" s="297">
        <f>N27-N28</f>
        <v>0</v>
      </c>
      <c r="O29" s="284"/>
      <c r="P29" s="297">
        <f>P27-P28</f>
        <v>0</v>
      </c>
      <c r="Q29" s="284"/>
    </row>
    <row r="30" spans="1:19" s="293" customFormat="1" ht="12" thickBot="1" x14ac:dyDescent="0.25">
      <c r="B30" s="789" t="s">
        <v>1178</v>
      </c>
      <c r="C30" s="293" t="s">
        <v>13</v>
      </c>
      <c r="D30" s="284"/>
      <c r="E30" s="284"/>
      <c r="G30" s="292"/>
      <c r="J30" s="33"/>
      <c r="K30" s="295"/>
      <c r="L30" s="33"/>
      <c r="M30" s="296"/>
      <c r="N30" s="33"/>
      <c r="O30" s="284"/>
      <c r="P30" s="297">
        <f>J30+L30+N30</f>
        <v>0</v>
      </c>
      <c r="Q30" s="284"/>
    </row>
    <row r="31" spans="1:19" s="293" customFormat="1" x14ac:dyDescent="0.2">
      <c r="B31" s="292"/>
      <c r="D31" s="284"/>
      <c r="E31" s="284"/>
      <c r="G31" s="292"/>
      <c r="J31" s="284"/>
      <c r="K31" s="284"/>
      <c r="L31" s="284"/>
      <c r="M31" s="284"/>
      <c r="N31" s="284"/>
      <c r="O31" s="284"/>
      <c r="P31" s="284"/>
      <c r="Q31" s="284"/>
    </row>
    <row r="32" spans="1:19" s="298" customFormat="1" ht="12" thickBot="1" x14ac:dyDescent="0.25">
      <c r="A32" s="649"/>
      <c r="B32" s="649"/>
      <c r="C32" s="302"/>
      <c r="D32" s="302"/>
      <c r="E32" s="324"/>
      <c r="F32" s="649"/>
      <c r="G32" s="324"/>
      <c r="H32" s="301"/>
      <c r="I32" s="301"/>
      <c r="J32" s="301"/>
      <c r="K32" s="299"/>
      <c r="L32" s="301"/>
      <c r="M32" s="302"/>
      <c r="N32" s="303"/>
      <c r="O32" s="302"/>
      <c r="P32" s="299"/>
      <c r="Q32" s="299"/>
    </row>
    <row r="33" spans="1:22" ht="39.75" customHeight="1" thickTop="1" thickBot="1" x14ac:dyDescent="0.25">
      <c r="A33" s="370"/>
      <c r="B33" s="794" t="s">
        <v>64</v>
      </c>
      <c r="C33" s="305"/>
      <c r="D33" s="305"/>
      <c r="E33" s="313"/>
      <c r="F33" s="370"/>
      <c r="G33" s="313"/>
      <c r="I33" s="232"/>
      <c r="K33" s="232"/>
      <c r="L33" s="237" t="s">
        <v>114</v>
      </c>
      <c r="M33" s="308"/>
      <c r="N33" s="365" t="s">
        <v>1495</v>
      </c>
      <c r="O33" s="308"/>
      <c r="P33" s="239" t="s">
        <v>115</v>
      </c>
      <c r="Q33" s="309"/>
    </row>
    <row r="34" spans="1:22" ht="12" thickTop="1" x14ac:dyDescent="0.2">
      <c r="B34" s="304"/>
      <c r="D34" s="233"/>
      <c r="E34" s="304"/>
      <c r="F34" s="232"/>
      <c r="G34" s="304"/>
      <c r="I34" s="232"/>
      <c r="K34" s="232"/>
      <c r="L34" s="248"/>
      <c r="M34" s="310"/>
      <c r="N34" s="248"/>
      <c r="O34" s="310"/>
      <c r="P34" s="248"/>
      <c r="Q34" s="306"/>
    </row>
    <row r="35" spans="1:22" x14ac:dyDescent="0.2">
      <c r="B35" s="298" t="s">
        <v>169</v>
      </c>
      <c r="C35" s="304" t="s">
        <v>116</v>
      </c>
      <c r="D35" s="233"/>
      <c r="E35" s="304"/>
      <c r="F35" s="232"/>
      <c r="G35" s="304"/>
      <c r="I35" s="232"/>
      <c r="K35" s="232"/>
      <c r="L35" s="252"/>
      <c r="M35" s="311"/>
      <c r="N35" s="252"/>
      <c r="O35" s="311"/>
      <c r="P35" s="252"/>
      <c r="Q35" s="305"/>
    </row>
    <row r="36" spans="1:22" x14ac:dyDescent="0.2">
      <c r="B36" s="298" t="s">
        <v>572</v>
      </c>
      <c r="C36" s="304" t="s">
        <v>117</v>
      </c>
      <c r="D36" s="233"/>
      <c r="E36" s="304"/>
      <c r="F36" s="232"/>
      <c r="G36" s="304"/>
      <c r="I36" s="232"/>
      <c r="K36" s="232"/>
      <c r="L36" s="252"/>
      <c r="M36" s="311"/>
      <c r="N36" s="252"/>
      <c r="O36" s="311"/>
      <c r="P36" s="252"/>
      <c r="Q36" s="305"/>
    </row>
    <row r="37" spans="1:22" x14ac:dyDescent="0.2">
      <c r="B37" s="298" t="s">
        <v>573</v>
      </c>
      <c r="C37" s="304" t="s">
        <v>118</v>
      </c>
      <c r="D37" s="233"/>
      <c r="E37" s="304"/>
      <c r="F37" s="232"/>
      <c r="G37" s="304"/>
      <c r="I37" s="232"/>
      <c r="K37" s="232"/>
      <c r="L37" s="252"/>
      <c r="M37" s="311"/>
      <c r="N37" s="252"/>
      <c r="O37" s="311"/>
      <c r="P37" s="252"/>
      <c r="Q37" s="305"/>
    </row>
    <row r="38" spans="1:22" x14ac:dyDescent="0.2">
      <c r="B38" s="298" t="s">
        <v>574</v>
      </c>
      <c r="C38" s="304" t="s">
        <v>119</v>
      </c>
      <c r="D38" s="233"/>
      <c r="E38" s="304"/>
      <c r="F38" s="232"/>
      <c r="G38" s="304"/>
      <c r="I38" s="232"/>
      <c r="K38" s="232"/>
      <c r="L38" s="252"/>
      <c r="M38" s="311"/>
      <c r="N38" s="252"/>
      <c r="O38" s="311"/>
      <c r="P38" s="252"/>
      <c r="Q38" s="305"/>
    </row>
    <row r="39" spans="1:22" x14ac:dyDescent="0.2">
      <c r="B39" s="298" t="s">
        <v>575</v>
      </c>
      <c r="C39" s="304" t="s">
        <v>120</v>
      </c>
      <c r="D39" s="233"/>
      <c r="E39" s="304"/>
      <c r="F39" s="232"/>
      <c r="G39" s="304"/>
      <c r="I39" s="232"/>
      <c r="K39" s="232"/>
      <c r="L39" s="252"/>
      <c r="M39" s="311"/>
      <c r="N39" s="252"/>
      <c r="O39" s="311"/>
      <c r="P39" s="252"/>
      <c r="Q39" s="305"/>
    </row>
    <row r="40" spans="1:22" x14ac:dyDescent="0.2">
      <c r="B40" s="298" t="s">
        <v>576</v>
      </c>
      <c r="C40" s="304" t="s">
        <v>121</v>
      </c>
      <c r="D40" s="233"/>
      <c r="E40" s="304"/>
      <c r="F40" s="232"/>
      <c r="G40" s="304"/>
      <c r="I40" s="232"/>
      <c r="K40" s="232"/>
      <c r="L40" s="252"/>
      <c r="M40" s="311"/>
      <c r="N40" s="252"/>
      <c r="O40" s="311"/>
      <c r="P40" s="252"/>
      <c r="Q40" s="305"/>
    </row>
    <row r="41" spans="1:22" x14ac:dyDescent="0.2">
      <c r="B41" s="461" t="s">
        <v>577</v>
      </c>
      <c r="C41" s="304" t="s">
        <v>124</v>
      </c>
      <c r="D41" s="233"/>
      <c r="E41" s="304"/>
      <c r="F41" s="232"/>
      <c r="G41" s="304"/>
      <c r="I41" s="232"/>
      <c r="K41" s="232"/>
      <c r="L41" s="252"/>
      <c r="M41" s="311"/>
      <c r="N41" s="252"/>
      <c r="O41" s="311"/>
      <c r="P41" s="252"/>
      <c r="Q41" s="305"/>
    </row>
    <row r="42" spans="1:22" s="449" customFormat="1" x14ac:dyDescent="0.2">
      <c r="B42" s="614" t="s">
        <v>821</v>
      </c>
      <c r="C42" s="615" t="s">
        <v>742</v>
      </c>
      <c r="D42" s="616"/>
      <c r="E42" s="615"/>
      <c r="F42" s="617"/>
      <c r="G42" s="615"/>
      <c r="H42" s="618"/>
      <c r="I42" s="619"/>
      <c r="J42" s="618"/>
      <c r="K42" s="232"/>
      <c r="L42" s="252"/>
      <c r="M42" s="311"/>
      <c r="N42" s="252"/>
      <c r="O42" s="311"/>
      <c r="P42" s="252"/>
      <c r="Q42" s="451"/>
      <c r="R42" s="450"/>
      <c r="S42" s="450"/>
      <c r="T42" s="450"/>
      <c r="U42" s="450"/>
      <c r="V42" s="450"/>
    </row>
    <row r="43" spans="1:22" x14ac:dyDescent="0.2">
      <c r="B43" s="620" t="s">
        <v>579</v>
      </c>
      <c r="C43" s="313" t="s">
        <v>354</v>
      </c>
      <c r="D43" s="305"/>
      <c r="E43" s="313"/>
      <c r="F43" s="370"/>
      <c r="G43" s="313"/>
      <c r="H43" s="370"/>
      <c r="I43" s="370"/>
      <c r="J43" s="370"/>
      <c r="K43" s="232"/>
      <c r="L43" s="252"/>
      <c r="M43" s="311"/>
      <c r="N43" s="252"/>
      <c r="O43" s="311"/>
      <c r="P43" s="252"/>
      <c r="Q43" s="305"/>
    </row>
    <row r="44" spans="1:22" x14ac:dyDescent="0.2">
      <c r="B44" s="614" t="s">
        <v>580</v>
      </c>
      <c r="C44" s="313" t="s">
        <v>355</v>
      </c>
      <c r="D44" s="305"/>
      <c r="E44" s="313"/>
      <c r="F44" s="370"/>
      <c r="G44" s="313"/>
      <c r="H44" s="370"/>
      <c r="I44" s="370"/>
      <c r="J44" s="370"/>
      <c r="K44" s="232"/>
      <c r="L44" s="252"/>
      <c r="M44" s="311"/>
      <c r="N44" s="252"/>
      <c r="O44" s="311"/>
      <c r="P44" s="252"/>
      <c r="Q44" s="305"/>
    </row>
    <row r="45" spans="1:22" x14ac:dyDescent="0.2">
      <c r="B45" s="620" t="s">
        <v>581</v>
      </c>
      <c r="C45" s="324" t="s">
        <v>122</v>
      </c>
      <c r="D45" s="305"/>
      <c r="E45" s="313"/>
      <c r="F45" s="370"/>
      <c r="G45" s="313"/>
      <c r="H45" s="370"/>
      <c r="I45" s="370"/>
      <c r="J45" s="370"/>
      <c r="K45" s="232"/>
      <c r="L45" s="252"/>
      <c r="M45" s="311"/>
      <c r="N45" s="252"/>
      <c r="O45" s="311"/>
      <c r="P45" s="252"/>
      <c r="Q45" s="305"/>
    </row>
    <row r="46" spans="1:22" x14ac:dyDescent="0.2">
      <c r="B46" s="614" t="s">
        <v>582</v>
      </c>
      <c r="C46" s="324" t="s">
        <v>584</v>
      </c>
      <c r="D46" s="305"/>
      <c r="E46" s="313"/>
      <c r="F46" s="370"/>
      <c r="G46" s="313"/>
      <c r="H46" s="370"/>
      <c r="I46" s="370"/>
      <c r="J46" s="370"/>
      <c r="K46" s="232"/>
      <c r="L46" s="252"/>
      <c r="M46" s="311"/>
      <c r="N46" s="252"/>
      <c r="O46" s="311"/>
      <c r="P46" s="252"/>
      <c r="Q46" s="305"/>
    </row>
    <row r="47" spans="1:22" x14ac:dyDescent="0.2">
      <c r="B47" s="620" t="s">
        <v>583</v>
      </c>
      <c r="C47" s="324" t="s">
        <v>585</v>
      </c>
      <c r="D47" s="305"/>
      <c r="E47" s="313"/>
      <c r="F47" s="370"/>
      <c r="G47" s="313"/>
      <c r="H47" s="370"/>
      <c r="I47" s="370"/>
      <c r="J47" s="370"/>
      <c r="K47" s="232"/>
      <c r="L47" s="252"/>
      <c r="M47" s="311"/>
      <c r="N47" s="252"/>
      <c r="O47" s="311"/>
      <c r="P47" s="252"/>
      <c r="Q47" s="305"/>
    </row>
    <row r="48" spans="1:22" ht="12" thickBot="1" x14ac:dyDescent="0.25">
      <c r="B48" s="614" t="s">
        <v>357</v>
      </c>
      <c r="C48" s="313" t="s">
        <v>356</v>
      </c>
      <c r="D48" s="305"/>
      <c r="E48" s="313"/>
      <c r="F48" s="370"/>
      <c r="G48" s="313"/>
      <c r="H48" s="370"/>
      <c r="I48" s="370"/>
      <c r="J48" s="370"/>
      <c r="K48" s="232"/>
      <c r="L48" s="252"/>
      <c r="M48" s="311"/>
      <c r="N48" s="252"/>
      <c r="O48" s="311"/>
      <c r="P48" s="252"/>
      <c r="Q48" s="305"/>
    </row>
    <row r="49" spans="2:19" ht="12" thickBot="1" x14ac:dyDescent="0.25">
      <c r="B49" s="621" t="s">
        <v>822</v>
      </c>
      <c r="C49" s="260" t="s">
        <v>825</v>
      </c>
      <c r="D49" s="313"/>
      <c r="E49" s="313"/>
      <c r="F49" s="313"/>
      <c r="G49" s="313"/>
      <c r="H49" s="370"/>
      <c r="I49" s="370"/>
      <c r="J49" s="370"/>
      <c r="K49" s="232"/>
      <c r="L49" s="297">
        <f>SUM(L35:L48)</f>
        <v>0</v>
      </c>
      <c r="M49" s="311"/>
      <c r="N49" s="297">
        <f>SUM(N35:N48)</f>
        <v>0</v>
      </c>
      <c r="O49" s="311"/>
      <c r="P49" s="297">
        <f>SUM(P35:P48)</f>
        <v>0</v>
      </c>
      <c r="Q49" s="305"/>
    </row>
    <row r="50" spans="2:19" x14ac:dyDescent="0.2">
      <c r="B50" s="370"/>
      <c r="C50" s="305"/>
      <c r="D50" s="305"/>
      <c r="E50" s="313"/>
      <c r="F50" s="313"/>
      <c r="G50" s="313"/>
      <c r="H50" s="370"/>
      <c r="I50" s="370"/>
      <c r="J50" s="370"/>
      <c r="K50" s="232"/>
      <c r="L50" s="233"/>
      <c r="N50" s="233"/>
      <c r="P50" s="233"/>
      <c r="Q50" s="305"/>
    </row>
    <row r="51" spans="2:19" ht="12" thickBot="1" x14ac:dyDescent="0.25">
      <c r="B51" s="370"/>
      <c r="C51" s="305"/>
      <c r="D51" s="305"/>
      <c r="E51" s="313"/>
      <c r="F51" s="313"/>
      <c r="G51" s="313"/>
      <c r="H51" s="370"/>
      <c r="I51" s="370"/>
      <c r="J51" s="370"/>
      <c r="K51" s="232"/>
      <c r="L51" s="233"/>
      <c r="N51" s="233"/>
      <c r="P51" s="233"/>
      <c r="Q51" s="305"/>
    </row>
    <row r="52" spans="2:19" ht="39.75" customHeight="1" thickTop="1" thickBot="1" x14ac:dyDescent="0.25">
      <c r="B52" s="307" t="s">
        <v>569</v>
      </c>
      <c r="D52" s="233"/>
      <c r="E52" s="304"/>
      <c r="F52" s="232"/>
      <c r="G52" s="304"/>
      <c r="I52" s="232"/>
      <c r="K52" s="232"/>
      <c r="L52" s="237" t="s">
        <v>114</v>
      </c>
      <c r="M52" s="308"/>
      <c r="N52" s="365" t="s">
        <v>1495</v>
      </c>
      <c r="O52" s="308"/>
      <c r="P52" s="239" t="s">
        <v>115</v>
      </c>
      <c r="Q52" s="309"/>
    </row>
    <row r="53" spans="2:19" ht="12" thickTop="1" x14ac:dyDescent="0.2">
      <c r="B53" s="304"/>
      <c r="D53" s="233"/>
      <c r="E53" s="304"/>
      <c r="F53" s="232"/>
      <c r="G53" s="304"/>
      <c r="I53" s="232"/>
      <c r="K53" s="232"/>
      <c r="L53" s="248"/>
      <c r="M53" s="310"/>
      <c r="N53" s="248"/>
      <c r="O53" s="310"/>
      <c r="P53" s="248"/>
      <c r="Q53" s="306"/>
    </row>
    <row r="54" spans="2:19" x14ac:dyDescent="0.2">
      <c r="B54" s="298" t="s">
        <v>100</v>
      </c>
      <c r="C54" s="304" t="s">
        <v>98</v>
      </c>
      <c r="D54" s="233"/>
      <c r="E54" s="304"/>
      <c r="F54" s="232"/>
      <c r="G54" s="304"/>
      <c r="I54" s="232"/>
      <c r="K54" s="232"/>
      <c r="L54" s="252"/>
      <c r="M54" s="311"/>
      <c r="N54" s="252"/>
      <c r="O54" s="311"/>
      <c r="P54" s="252"/>
      <c r="Q54" s="305"/>
    </row>
    <row r="55" spans="2:19" x14ac:dyDescent="0.2">
      <c r="B55" s="298" t="s">
        <v>101</v>
      </c>
      <c r="C55" s="304" t="s">
        <v>278</v>
      </c>
      <c r="D55" s="233"/>
      <c r="E55" s="304"/>
      <c r="F55" s="232"/>
      <c r="G55" s="304"/>
      <c r="I55" s="232"/>
      <c r="K55" s="232"/>
      <c r="L55" s="252"/>
      <c r="M55" s="311"/>
      <c r="N55" s="252"/>
      <c r="O55" s="311"/>
      <c r="P55" s="252"/>
      <c r="Q55" s="305"/>
    </row>
    <row r="56" spans="2:19" x14ac:dyDescent="0.2">
      <c r="B56" s="298" t="s">
        <v>102</v>
      </c>
      <c r="C56" s="304" t="s">
        <v>99</v>
      </c>
      <c r="D56" s="233"/>
      <c r="E56" s="304"/>
      <c r="F56" s="232"/>
      <c r="G56" s="304"/>
      <c r="I56" s="232"/>
      <c r="K56" s="232"/>
      <c r="L56" s="252"/>
      <c r="M56" s="311"/>
      <c r="N56" s="252"/>
      <c r="O56" s="311"/>
      <c r="P56" s="252"/>
      <c r="Q56" s="305"/>
    </row>
    <row r="57" spans="2:19" x14ac:dyDescent="0.2">
      <c r="B57" s="298" t="s">
        <v>103</v>
      </c>
      <c r="C57" s="304" t="s">
        <v>277</v>
      </c>
      <c r="D57" s="233"/>
      <c r="E57" s="304"/>
      <c r="F57" s="232"/>
      <c r="G57" s="304"/>
      <c r="I57" s="232"/>
      <c r="K57" s="232"/>
      <c r="L57" s="252"/>
      <c r="M57" s="311"/>
      <c r="N57" s="252"/>
      <c r="O57" s="311"/>
      <c r="P57" s="252"/>
      <c r="Q57" s="305"/>
    </row>
    <row r="58" spans="2:19" ht="12" thickBot="1" x14ac:dyDescent="0.25">
      <c r="B58" s="298" t="s">
        <v>104</v>
      </c>
      <c r="C58" s="304" t="s">
        <v>631</v>
      </c>
      <c r="D58" s="233"/>
      <c r="E58" s="304"/>
      <c r="F58" s="232"/>
      <c r="G58" s="304"/>
      <c r="I58" s="232"/>
      <c r="K58" s="232"/>
      <c r="L58" s="252"/>
      <c r="M58" s="311"/>
      <c r="N58" s="252"/>
      <c r="O58" s="311"/>
      <c r="P58" s="252"/>
      <c r="Q58" s="305"/>
    </row>
    <row r="59" spans="2:19" ht="12" thickBot="1" x14ac:dyDescent="0.25">
      <c r="B59" s="312" t="s">
        <v>105</v>
      </c>
      <c r="C59" s="260" t="s">
        <v>787</v>
      </c>
      <c r="D59" s="313"/>
      <c r="E59" s="313"/>
      <c r="F59" s="313"/>
      <c r="G59" s="313"/>
      <c r="I59" s="232"/>
      <c r="K59" s="232"/>
      <c r="L59" s="263">
        <f>SUM(L54:L58)</f>
        <v>0</v>
      </c>
      <c r="M59" s="311"/>
      <c r="N59" s="263">
        <f>SUM(N54:N58)</f>
        <v>0</v>
      </c>
      <c r="O59" s="311"/>
      <c r="P59" s="263">
        <f>SUM(P54:P58)</f>
        <v>0</v>
      </c>
      <c r="Q59" s="305"/>
    </row>
    <row r="60" spans="2:19" s="442" customFormat="1" x14ac:dyDescent="0.2">
      <c r="B60" s="443"/>
      <c r="C60" s="444"/>
      <c r="D60" s="445"/>
      <c r="E60" s="445"/>
      <c r="F60" s="445"/>
      <c r="G60" s="445"/>
      <c r="L60" s="446"/>
      <c r="M60" s="447"/>
      <c r="N60" s="446"/>
      <c r="O60" s="447"/>
      <c r="P60" s="446"/>
      <c r="Q60" s="447"/>
      <c r="R60" s="447"/>
      <c r="S60" s="447"/>
    </row>
    <row r="61" spans="2:19" x14ac:dyDescent="0.2">
      <c r="D61" s="233"/>
      <c r="E61" s="304"/>
      <c r="F61" s="304"/>
      <c r="G61" s="304"/>
      <c r="H61" s="233"/>
      <c r="J61" s="233"/>
      <c r="L61" s="233"/>
      <c r="N61" s="305"/>
      <c r="O61" s="305"/>
      <c r="P61" s="305"/>
      <c r="Q61" s="305"/>
    </row>
    <row r="62" spans="2:19" x14ac:dyDescent="0.2">
      <c r="D62" s="233"/>
      <c r="E62" s="304"/>
      <c r="F62" s="304"/>
      <c r="G62" s="304"/>
      <c r="H62" s="233"/>
      <c r="J62" s="233"/>
      <c r="L62" s="233"/>
      <c r="N62" s="305"/>
      <c r="O62" s="305"/>
      <c r="P62" s="305"/>
      <c r="Q62" s="305"/>
    </row>
    <row r="63" spans="2:19" s="233" customFormat="1" ht="12" thickBot="1" x14ac:dyDescent="0.25">
      <c r="B63" s="275" t="s">
        <v>243</v>
      </c>
      <c r="E63" s="304"/>
      <c r="F63" s="304"/>
      <c r="G63" s="304"/>
    </row>
    <row r="64" spans="2:19" s="233" customFormat="1" ht="12" thickBot="1" x14ac:dyDescent="0.25">
      <c r="B64" s="314"/>
      <c r="D64" s="233" t="s">
        <v>315</v>
      </c>
      <c r="E64" s="304"/>
      <c r="F64" s="304"/>
      <c r="G64" s="304"/>
    </row>
    <row r="65" spans="2:17" s="233" customFormat="1" ht="12" thickBot="1" x14ac:dyDescent="0.25">
      <c r="B65" s="315"/>
      <c r="D65" s="233" t="s">
        <v>316</v>
      </c>
      <c r="E65" s="304"/>
      <c r="F65" s="304"/>
      <c r="G65" s="304"/>
    </row>
    <row r="66" spans="2:17" x14ac:dyDescent="0.2">
      <c r="B66" s="265" t="s">
        <v>338</v>
      </c>
      <c r="C66" s="305"/>
      <c r="D66" s="313" t="s">
        <v>123</v>
      </c>
      <c r="E66" s="651"/>
      <c r="F66" s="651"/>
      <c r="G66" s="651"/>
      <c r="H66" s="370"/>
      <c r="I66" s="305"/>
      <c r="J66" s="370"/>
      <c r="K66" s="305"/>
      <c r="L66" s="370"/>
      <c r="M66" s="305"/>
      <c r="N66" s="370"/>
      <c r="O66" s="305"/>
      <c r="P66" s="370"/>
    </row>
    <row r="67" spans="2:17" x14ac:dyDescent="0.2">
      <c r="B67" s="265">
        <v>1</v>
      </c>
      <c r="C67" s="305"/>
      <c r="D67" s="778" t="s">
        <v>1183</v>
      </c>
      <c r="E67" s="651"/>
      <c r="F67" s="651"/>
      <c r="G67" s="651"/>
      <c r="H67" s="370"/>
      <c r="I67" s="305"/>
      <c r="J67" s="370"/>
      <c r="K67" s="305"/>
      <c r="L67" s="370"/>
      <c r="M67" s="305"/>
      <c r="N67" s="370"/>
      <c r="O67" s="305"/>
      <c r="P67" s="370"/>
    </row>
    <row r="68" spans="2:17" s="298" customFormat="1" ht="23.25" customHeight="1" x14ac:dyDescent="0.2">
      <c r="B68" s="780">
        <v>2</v>
      </c>
      <c r="C68" s="779"/>
      <c r="D68" s="1204" t="s">
        <v>627</v>
      </c>
      <c r="E68" s="1204"/>
      <c r="F68" s="1204"/>
      <c r="G68" s="1204"/>
      <c r="H68" s="1204"/>
      <c r="I68" s="1204"/>
      <c r="J68" s="1204"/>
      <c r="K68" s="1204"/>
      <c r="L68" s="1204"/>
      <c r="M68" s="1204"/>
      <c r="N68" s="1204"/>
      <c r="O68" s="1204"/>
      <c r="P68" s="1204"/>
      <c r="Q68" s="299"/>
    </row>
    <row r="69" spans="2:17" hidden="1" x14ac:dyDescent="0.2">
      <c r="B69" s="370"/>
      <c r="C69" s="305"/>
      <c r="D69" s="370"/>
      <c r="E69" s="651"/>
      <c r="F69" s="651"/>
      <c r="G69" s="651"/>
      <c r="H69" s="370"/>
      <c r="I69" s="305"/>
      <c r="J69" s="370"/>
      <c r="K69" s="305"/>
      <c r="L69" s="370"/>
      <c r="M69" s="305"/>
      <c r="N69" s="370"/>
      <c r="O69" s="305"/>
      <c r="P69" s="370"/>
    </row>
    <row r="70" spans="2:17" hidden="1" x14ac:dyDescent="0.2">
      <c r="B70" s="370"/>
      <c r="C70" s="305"/>
      <c r="D70" s="370"/>
      <c r="E70" s="651"/>
      <c r="F70" s="651"/>
      <c r="G70" s="651"/>
      <c r="H70" s="370"/>
      <c r="I70" s="305"/>
      <c r="J70" s="370"/>
      <c r="K70" s="305"/>
      <c r="L70" s="370"/>
      <c r="M70" s="305"/>
      <c r="N70" s="370"/>
      <c r="O70" s="305"/>
      <c r="P70" s="370"/>
    </row>
    <row r="71" spans="2:17" hidden="1" x14ac:dyDescent="0.2">
      <c r="B71" s="370"/>
      <c r="C71" s="305"/>
      <c r="D71" s="370"/>
      <c r="E71" s="651"/>
      <c r="F71" s="651"/>
      <c r="G71" s="651"/>
      <c r="H71" s="370"/>
      <c r="I71" s="305"/>
      <c r="J71" s="370"/>
      <c r="K71" s="305"/>
      <c r="L71" s="370"/>
      <c r="M71" s="305"/>
      <c r="N71" s="370"/>
      <c r="O71" s="305"/>
      <c r="P71" s="370"/>
    </row>
    <row r="72" spans="2:17" hidden="1" x14ac:dyDescent="0.2">
      <c r="B72" s="370"/>
      <c r="C72" s="305"/>
      <c r="D72" s="370"/>
      <c r="E72" s="651"/>
      <c r="F72" s="651"/>
      <c r="G72" s="651"/>
      <c r="H72" s="370"/>
      <c r="I72" s="305"/>
      <c r="J72" s="370"/>
      <c r="K72" s="305"/>
      <c r="L72" s="370"/>
      <c r="M72" s="305"/>
      <c r="N72" s="370"/>
      <c r="O72" s="305"/>
      <c r="P72" s="370"/>
    </row>
    <row r="73" spans="2:17" hidden="1" x14ac:dyDescent="0.2">
      <c r="B73" s="370"/>
      <c r="C73" s="305"/>
      <c r="D73" s="370"/>
      <c r="E73" s="651"/>
      <c r="F73" s="651"/>
      <c r="G73" s="651"/>
      <c r="H73" s="370"/>
      <c r="I73" s="305"/>
      <c r="J73" s="370"/>
      <c r="K73" s="305"/>
      <c r="L73" s="370"/>
      <c r="M73" s="305"/>
      <c r="N73" s="370"/>
      <c r="O73" s="305"/>
      <c r="P73" s="370"/>
    </row>
    <row r="74" spans="2:17" hidden="1" x14ac:dyDescent="0.2">
      <c r="B74" s="370"/>
      <c r="C74" s="305"/>
      <c r="D74" s="370"/>
      <c r="E74" s="651"/>
      <c r="F74" s="651"/>
      <c r="G74" s="651"/>
      <c r="H74" s="370"/>
      <c r="I74" s="305"/>
      <c r="J74" s="370"/>
      <c r="K74" s="305"/>
      <c r="L74" s="370"/>
      <c r="M74" s="305"/>
      <c r="N74" s="370"/>
      <c r="O74" s="305"/>
      <c r="P74" s="370"/>
    </row>
    <row r="75" spans="2:17" hidden="1" x14ac:dyDescent="0.2">
      <c r="B75" s="370"/>
      <c r="C75" s="305"/>
      <c r="D75" s="370"/>
      <c r="E75" s="651"/>
      <c r="F75" s="651"/>
      <c r="G75" s="651"/>
      <c r="H75" s="370"/>
      <c r="I75" s="305"/>
      <c r="J75" s="370"/>
      <c r="K75" s="305"/>
      <c r="L75" s="370"/>
      <c r="M75" s="305"/>
      <c r="N75" s="370"/>
      <c r="O75" s="305"/>
      <c r="P75" s="370"/>
    </row>
    <row r="76" spans="2:17" hidden="1" x14ac:dyDescent="0.2">
      <c r="B76" s="370"/>
      <c r="C76" s="305"/>
      <c r="D76" s="370"/>
      <c r="E76" s="651"/>
      <c r="F76" s="651"/>
      <c r="G76" s="651"/>
      <c r="H76" s="370"/>
      <c r="I76" s="305"/>
      <c r="J76" s="370"/>
      <c r="K76" s="305"/>
      <c r="L76" s="370"/>
      <c r="M76" s="305"/>
      <c r="N76" s="370"/>
      <c r="O76" s="305"/>
      <c r="P76" s="370"/>
    </row>
    <row r="77" spans="2:17" hidden="1" x14ac:dyDescent="0.2">
      <c r="B77" s="370"/>
      <c r="C77" s="305"/>
      <c r="D77" s="370"/>
      <c r="E77" s="651"/>
      <c r="F77" s="651"/>
      <c r="G77" s="651"/>
      <c r="H77" s="370"/>
      <c r="I77" s="305"/>
      <c r="J77" s="370"/>
      <c r="K77" s="305"/>
      <c r="L77" s="370"/>
      <c r="M77" s="305"/>
      <c r="N77" s="370"/>
      <c r="O77" s="305"/>
      <c r="P77" s="370"/>
    </row>
    <row r="78" spans="2:17" hidden="1" x14ac:dyDescent="0.2">
      <c r="B78" s="370"/>
      <c r="C78" s="305"/>
      <c r="D78" s="370"/>
      <c r="E78" s="651"/>
      <c r="F78" s="651"/>
      <c r="G78" s="651"/>
      <c r="H78" s="370"/>
      <c r="I78" s="305"/>
      <c r="J78" s="370"/>
      <c r="K78" s="305"/>
      <c r="L78" s="370"/>
      <c r="M78" s="305"/>
      <c r="N78" s="370"/>
      <c r="O78" s="305"/>
      <c r="P78" s="370"/>
    </row>
    <row r="79" spans="2:17" hidden="1" x14ac:dyDescent="0.2">
      <c r="B79" s="370"/>
      <c r="C79" s="305"/>
      <c r="D79" s="370"/>
      <c r="E79" s="651"/>
      <c r="F79" s="651"/>
      <c r="G79" s="651"/>
      <c r="H79" s="370"/>
      <c r="I79" s="305"/>
      <c r="J79" s="370"/>
      <c r="K79" s="305"/>
      <c r="L79" s="370"/>
      <c r="M79" s="305"/>
      <c r="N79" s="370"/>
      <c r="O79" s="305"/>
      <c r="P79" s="370"/>
    </row>
    <row r="80" spans="2:17" hidden="1" x14ac:dyDescent="0.2">
      <c r="B80" s="370"/>
      <c r="C80" s="305"/>
      <c r="D80" s="370"/>
      <c r="E80" s="651"/>
      <c r="F80" s="651"/>
      <c r="G80" s="651"/>
      <c r="H80" s="370"/>
      <c r="I80" s="305"/>
      <c r="J80" s="370"/>
      <c r="K80" s="305"/>
      <c r="L80" s="370"/>
      <c r="M80" s="305"/>
      <c r="N80" s="370"/>
      <c r="O80" s="305"/>
      <c r="P80" s="370"/>
    </row>
    <row r="81" spans="2:16" hidden="1" x14ac:dyDescent="0.2">
      <c r="B81" s="370"/>
      <c r="C81" s="305"/>
      <c r="D81" s="370"/>
      <c r="E81" s="651"/>
      <c r="F81" s="651"/>
      <c r="G81" s="651"/>
      <c r="H81" s="370"/>
      <c r="I81" s="305"/>
      <c r="J81" s="370"/>
      <c r="K81" s="305"/>
      <c r="L81" s="370"/>
      <c r="M81" s="305"/>
      <c r="N81" s="370"/>
      <c r="O81" s="305"/>
      <c r="P81" s="370"/>
    </row>
    <row r="82" spans="2:16" hidden="1" x14ac:dyDescent="0.2">
      <c r="B82" s="370"/>
      <c r="C82" s="305"/>
      <c r="D82" s="370"/>
      <c r="E82" s="651"/>
      <c r="F82" s="651"/>
      <c r="G82" s="651"/>
      <c r="H82" s="370"/>
      <c r="I82" s="305"/>
      <c r="J82" s="370"/>
      <c r="K82" s="305"/>
      <c r="L82" s="370"/>
      <c r="M82" s="305"/>
      <c r="N82" s="370"/>
      <c r="O82" s="305"/>
      <c r="P82" s="370"/>
    </row>
    <row r="83" spans="2:16" hidden="1" x14ac:dyDescent="0.2">
      <c r="B83" s="370"/>
      <c r="C83" s="305"/>
      <c r="D83" s="370"/>
      <c r="E83" s="651"/>
      <c r="F83" s="651"/>
      <c r="G83" s="651"/>
      <c r="H83" s="370"/>
      <c r="I83" s="305"/>
      <c r="J83" s="370"/>
      <c r="K83" s="305"/>
      <c r="L83" s="370"/>
      <c r="M83" s="305"/>
      <c r="N83" s="370"/>
      <c r="O83" s="305"/>
      <c r="P83" s="370"/>
    </row>
    <row r="84" spans="2:16" hidden="1" x14ac:dyDescent="0.2">
      <c r="B84" s="370"/>
      <c r="C84" s="305"/>
      <c r="D84" s="370"/>
      <c r="E84" s="651"/>
      <c r="F84" s="651"/>
      <c r="G84" s="651"/>
      <c r="H84" s="370"/>
      <c r="I84" s="305"/>
      <c r="J84" s="370"/>
      <c r="K84" s="305"/>
      <c r="L84" s="370"/>
      <c r="M84" s="305"/>
      <c r="N84" s="370"/>
      <c r="O84" s="305"/>
      <c r="P84" s="370"/>
    </row>
    <row r="85" spans="2:16" hidden="1" x14ac:dyDescent="0.2">
      <c r="B85" s="370"/>
      <c r="C85" s="305"/>
      <c r="D85" s="370"/>
      <c r="E85" s="651"/>
      <c r="F85" s="651"/>
      <c r="G85" s="651"/>
      <c r="H85" s="370"/>
      <c r="I85" s="305"/>
      <c r="J85" s="370"/>
      <c r="K85" s="305"/>
      <c r="L85" s="370"/>
      <c r="M85" s="305"/>
      <c r="N85" s="370"/>
      <c r="O85" s="305"/>
      <c r="P85" s="370"/>
    </row>
    <row r="86" spans="2:16" hidden="1" x14ac:dyDescent="0.2">
      <c r="B86" s="370"/>
      <c r="C86" s="305"/>
      <c r="D86" s="370"/>
      <c r="E86" s="651"/>
      <c r="F86" s="651"/>
      <c r="G86" s="651"/>
      <c r="H86" s="370"/>
      <c r="I86" s="305"/>
      <c r="J86" s="370"/>
      <c r="K86" s="305"/>
      <c r="L86" s="370"/>
      <c r="M86" s="305"/>
      <c r="N86" s="370"/>
      <c r="O86" s="305"/>
      <c r="P86" s="370"/>
    </row>
    <row r="87" spans="2:16" hidden="1" x14ac:dyDescent="0.2">
      <c r="B87" s="370"/>
      <c r="C87" s="305"/>
      <c r="D87" s="370"/>
      <c r="E87" s="651"/>
      <c r="F87" s="651"/>
      <c r="G87" s="651"/>
      <c r="H87" s="370"/>
      <c r="I87" s="305"/>
      <c r="J87" s="370"/>
      <c r="K87" s="305"/>
      <c r="L87" s="370"/>
      <c r="M87" s="305"/>
      <c r="N87" s="370"/>
      <c r="O87" s="305"/>
      <c r="P87" s="370"/>
    </row>
    <row r="88" spans="2:16" hidden="1" x14ac:dyDescent="0.2">
      <c r="B88" s="370"/>
      <c r="C88" s="305"/>
      <c r="D88" s="370"/>
      <c r="E88" s="651"/>
      <c r="F88" s="651"/>
      <c r="G88" s="651"/>
      <c r="H88" s="370"/>
      <c r="I88" s="305"/>
      <c r="J88" s="370"/>
      <c r="K88" s="305"/>
      <c r="L88" s="370"/>
      <c r="M88" s="305"/>
      <c r="N88" s="370"/>
      <c r="O88" s="305"/>
      <c r="P88" s="370"/>
    </row>
    <row r="89" spans="2:16" hidden="1" x14ac:dyDescent="0.2">
      <c r="B89" s="370"/>
      <c r="C89" s="305"/>
      <c r="D89" s="370"/>
      <c r="E89" s="651"/>
      <c r="F89" s="651"/>
      <c r="G89" s="651"/>
      <c r="H89" s="370"/>
      <c r="I89" s="305"/>
      <c r="J89" s="370"/>
      <c r="K89" s="305"/>
      <c r="L89" s="370"/>
      <c r="M89" s="305"/>
      <c r="N89" s="370"/>
      <c r="O89" s="305"/>
      <c r="P89" s="370"/>
    </row>
    <row r="90" spans="2:16" hidden="1" x14ac:dyDescent="0.2">
      <c r="B90" s="370"/>
      <c r="C90" s="305"/>
      <c r="D90" s="370"/>
      <c r="E90" s="651"/>
      <c r="F90" s="651"/>
      <c r="G90" s="651"/>
      <c r="H90" s="370"/>
      <c r="I90" s="305"/>
      <c r="J90" s="370"/>
      <c r="K90" s="305"/>
      <c r="L90" s="370"/>
      <c r="M90" s="305"/>
      <c r="N90" s="370"/>
      <c r="O90" s="305"/>
      <c r="P90" s="370"/>
    </row>
    <row r="91" spans="2:16" hidden="1" x14ac:dyDescent="0.2">
      <c r="B91" s="370"/>
      <c r="C91" s="305"/>
      <c r="D91" s="370"/>
      <c r="E91" s="651"/>
      <c r="F91" s="651"/>
      <c r="G91" s="651"/>
      <c r="H91" s="370"/>
      <c r="I91" s="305"/>
      <c r="J91" s="370"/>
      <c r="K91" s="305"/>
      <c r="L91" s="370"/>
      <c r="M91" s="305"/>
      <c r="N91" s="370"/>
      <c r="O91" s="305"/>
      <c r="P91" s="370"/>
    </row>
    <row r="92" spans="2:16" hidden="1" x14ac:dyDescent="0.2">
      <c r="B92" s="370"/>
      <c r="C92" s="305"/>
      <c r="D92" s="370"/>
      <c r="E92" s="651"/>
      <c r="F92" s="651"/>
      <c r="G92" s="651"/>
      <c r="H92" s="370"/>
      <c r="I92" s="305"/>
      <c r="J92" s="370"/>
      <c r="K92" s="305"/>
      <c r="L92" s="370"/>
      <c r="M92" s="305"/>
      <c r="N92" s="370"/>
      <c r="O92" s="305"/>
      <c r="P92" s="370"/>
    </row>
    <row r="93" spans="2:16" hidden="1" x14ac:dyDescent="0.2">
      <c r="B93" s="370"/>
      <c r="C93" s="305"/>
      <c r="D93" s="370"/>
      <c r="E93" s="651"/>
      <c r="F93" s="651"/>
      <c r="G93" s="651"/>
      <c r="H93" s="370"/>
      <c r="I93" s="305"/>
      <c r="J93" s="370"/>
      <c r="K93" s="305"/>
      <c r="L93" s="370"/>
      <c r="M93" s="305"/>
      <c r="N93" s="370"/>
      <c r="O93" s="305"/>
      <c r="P93" s="370"/>
    </row>
    <row r="94" spans="2:16" hidden="1" x14ac:dyDescent="0.2">
      <c r="B94" s="370"/>
      <c r="C94" s="305"/>
      <c r="D94" s="370"/>
      <c r="E94" s="651"/>
      <c r="F94" s="651"/>
      <c r="G94" s="651"/>
      <c r="H94" s="370"/>
      <c r="I94" s="305"/>
      <c r="J94" s="370"/>
      <c r="K94" s="305"/>
      <c r="L94" s="370"/>
      <c r="M94" s="305"/>
      <c r="N94" s="370"/>
      <c r="O94" s="305"/>
      <c r="P94" s="370"/>
    </row>
    <row r="95" spans="2:16" hidden="1" x14ac:dyDescent="0.2">
      <c r="B95" s="370"/>
      <c r="C95" s="305"/>
      <c r="D95" s="370"/>
      <c r="E95" s="651"/>
      <c r="F95" s="651"/>
      <c r="G95" s="651"/>
      <c r="H95" s="370"/>
      <c r="I95" s="305"/>
      <c r="J95" s="370"/>
      <c r="K95" s="305"/>
      <c r="L95" s="370"/>
      <c r="M95" s="305"/>
      <c r="N95" s="370"/>
      <c r="O95" s="305"/>
      <c r="P95" s="370"/>
    </row>
    <row r="96" spans="2:16" hidden="1" x14ac:dyDescent="0.2">
      <c r="B96" s="370"/>
      <c r="C96" s="305"/>
      <c r="D96" s="370"/>
      <c r="E96" s="651"/>
      <c r="F96" s="651"/>
      <c r="G96" s="651"/>
      <c r="H96" s="370"/>
      <c r="I96" s="305"/>
      <c r="J96" s="370"/>
      <c r="K96" s="305"/>
      <c r="L96" s="370"/>
      <c r="M96" s="305"/>
      <c r="N96" s="370"/>
      <c r="O96" s="305"/>
      <c r="P96" s="370"/>
    </row>
    <row r="97" spans="2:16" hidden="1" x14ac:dyDescent="0.2">
      <c r="B97" s="370"/>
      <c r="C97" s="305"/>
      <c r="D97" s="370"/>
      <c r="E97" s="651"/>
      <c r="F97" s="651"/>
      <c r="G97" s="651"/>
      <c r="H97" s="370"/>
      <c r="I97" s="305"/>
      <c r="J97" s="370"/>
      <c r="K97" s="305"/>
      <c r="L97" s="370"/>
      <c r="M97" s="305"/>
      <c r="N97" s="370"/>
      <c r="O97" s="305"/>
      <c r="P97" s="370"/>
    </row>
    <row r="98" spans="2:16" hidden="1" x14ac:dyDescent="0.2">
      <c r="B98" s="370"/>
      <c r="C98" s="305"/>
      <c r="D98" s="370"/>
      <c r="E98" s="651"/>
      <c r="F98" s="651"/>
      <c r="G98" s="651"/>
      <c r="H98" s="370"/>
      <c r="I98" s="305"/>
      <c r="J98" s="370"/>
      <c r="K98" s="305"/>
      <c r="L98" s="370"/>
      <c r="M98" s="305"/>
      <c r="N98" s="370"/>
      <c r="O98" s="305"/>
      <c r="P98" s="370"/>
    </row>
    <row r="99" spans="2:16" hidden="1" x14ac:dyDescent="0.2">
      <c r="B99" s="370"/>
      <c r="C99" s="305"/>
      <c r="D99" s="370"/>
      <c r="E99" s="651"/>
      <c r="F99" s="651"/>
      <c r="G99" s="651"/>
      <c r="H99" s="370"/>
      <c r="I99" s="305"/>
      <c r="J99" s="370"/>
      <c r="K99" s="305"/>
      <c r="L99" s="370"/>
      <c r="M99" s="305"/>
      <c r="N99" s="370"/>
      <c r="O99" s="305"/>
      <c r="P99" s="370"/>
    </row>
    <row r="100" spans="2:16" hidden="1" x14ac:dyDescent="0.2">
      <c r="B100" s="370"/>
      <c r="C100" s="305"/>
      <c r="D100" s="370"/>
      <c r="E100" s="651"/>
      <c r="F100" s="651"/>
      <c r="G100" s="651"/>
      <c r="H100" s="370"/>
      <c r="I100" s="305"/>
      <c r="J100" s="370"/>
      <c r="K100" s="305"/>
      <c r="L100" s="370"/>
      <c r="M100" s="305"/>
      <c r="N100" s="370"/>
      <c r="O100" s="305"/>
      <c r="P100" s="370"/>
    </row>
    <row r="101" spans="2:16" hidden="1" x14ac:dyDescent="0.2">
      <c r="B101" s="370"/>
      <c r="C101" s="305"/>
      <c r="D101" s="370"/>
      <c r="E101" s="651"/>
      <c r="F101" s="651"/>
      <c r="G101" s="651"/>
      <c r="H101" s="370"/>
      <c r="I101" s="305"/>
      <c r="J101" s="370"/>
      <c r="K101" s="305"/>
      <c r="L101" s="370"/>
      <c r="M101" s="305"/>
      <c r="N101" s="370"/>
      <c r="O101" s="305"/>
      <c r="P101" s="370"/>
    </row>
    <row r="102" spans="2:16" hidden="1" x14ac:dyDescent="0.2">
      <c r="B102" s="370"/>
      <c r="C102" s="305"/>
      <c r="D102" s="370"/>
      <c r="E102" s="651"/>
      <c r="F102" s="651"/>
      <c r="G102" s="651"/>
      <c r="H102" s="370"/>
      <c r="I102" s="305"/>
      <c r="J102" s="370"/>
      <c r="K102" s="305"/>
      <c r="L102" s="370"/>
      <c r="M102" s="305"/>
      <c r="N102" s="370"/>
      <c r="O102" s="305"/>
      <c r="P102" s="370"/>
    </row>
    <row r="103" spans="2:16" hidden="1" x14ac:dyDescent="0.2">
      <c r="B103" s="370"/>
      <c r="C103" s="305"/>
      <c r="D103" s="370"/>
      <c r="E103" s="651"/>
      <c r="F103" s="651"/>
      <c r="G103" s="651"/>
      <c r="H103" s="370"/>
      <c r="I103" s="305"/>
      <c r="J103" s="370"/>
      <c r="K103" s="305"/>
      <c r="L103" s="370"/>
      <c r="M103" s="305"/>
      <c r="N103" s="370"/>
      <c r="O103" s="305"/>
      <c r="P103" s="370"/>
    </row>
    <row r="104" spans="2:16" hidden="1" x14ac:dyDescent="0.2">
      <c r="B104" s="370"/>
      <c r="C104" s="305"/>
      <c r="D104" s="370"/>
      <c r="E104" s="651"/>
      <c r="F104" s="651"/>
      <c r="G104" s="651"/>
      <c r="H104" s="370"/>
      <c r="I104" s="305"/>
      <c r="J104" s="370"/>
      <c r="K104" s="305"/>
      <c r="L104" s="370"/>
      <c r="M104" s="305"/>
      <c r="N104" s="370"/>
      <c r="O104" s="305"/>
      <c r="P104" s="370"/>
    </row>
    <row r="105" spans="2:16" hidden="1" x14ac:dyDescent="0.2">
      <c r="B105" s="370"/>
      <c r="C105" s="305"/>
      <c r="D105" s="370"/>
      <c r="E105" s="651"/>
      <c r="F105" s="651"/>
      <c r="G105" s="651"/>
      <c r="H105" s="370"/>
      <c r="I105" s="305"/>
      <c r="J105" s="370"/>
      <c r="K105" s="305"/>
      <c r="L105" s="370"/>
      <c r="M105" s="305"/>
      <c r="N105" s="370"/>
      <c r="O105" s="305"/>
      <c r="P105" s="370"/>
    </row>
    <row r="106" spans="2:16" hidden="1" x14ac:dyDescent="0.2">
      <c r="B106" s="370"/>
      <c r="C106" s="305"/>
      <c r="D106" s="370"/>
      <c r="E106" s="651"/>
      <c r="F106" s="651"/>
      <c r="G106" s="651"/>
      <c r="H106" s="370"/>
      <c r="I106" s="305"/>
      <c r="J106" s="370"/>
      <c r="K106" s="305"/>
      <c r="L106" s="370"/>
      <c r="M106" s="305"/>
      <c r="N106" s="370"/>
      <c r="O106" s="305"/>
      <c r="P106" s="370"/>
    </row>
    <row r="107" spans="2:16" hidden="1" x14ac:dyDescent="0.2">
      <c r="B107" s="370"/>
      <c r="C107" s="305"/>
      <c r="D107" s="370"/>
      <c r="E107" s="651"/>
      <c r="F107" s="651"/>
      <c r="G107" s="651"/>
      <c r="H107" s="370"/>
      <c r="I107" s="305"/>
      <c r="J107" s="370"/>
      <c r="K107" s="305"/>
      <c r="L107" s="370"/>
      <c r="M107" s="305"/>
      <c r="N107" s="370"/>
      <c r="O107" s="305"/>
      <c r="P107" s="370"/>
    </row>
    <row r="108" spans="2:16" hidden="1" x14ac:dyDescent="0.2">
      <c r="B108" s="370"/>
      <c r="C108" s="305"/>
      <c r="D108" s="370"/>
      <c r="E108" s="651"/>
      <c r="F108" s="651"/>
      <c r="G108" s="651"/>
      <c r="H108" s="370"/>
      <c r="I108" s="305"/>
      <c r="J108" s="370"/>
      <c r="K108" s="305"/>
      <c r="L108" s="370"/>
      <c r="M108" s="305"/>
      <c r="N108" s="370"/>
      <c r="O108" s="305"/>
      <c r="P108" s="370"/>
    </row>
    <row r="109" spans="2:16" hidden="1" x14ac:dyDescent="0.2">
      <c r="B109" s="370"/>
      <c r="C109" s="305"/>
      <c r="D109" s="370"/>
      <c r="E109" s="651"/>
      <c r="F109" s="651"/>
      <c r="G109" s="651"/>
      <c r="H109" s="370"/>
      <c r="I109" s="305"/>
      <c r="J109" s="370"/>
      <c r="K109" s="305"/>
      <c r="L109" s="370"/>
      <c r="M109" s="305"/>
      <c r="N109" s="370"/>
      <c r="O109" s="305"/>
      <c r="P109" s="370"/>
    </row>
    <row r="110" spans="2:16" hidden="1" x14ac:dyDescent="0.2">
      <c r="B110" s="370"/>
      <c r="C110" s="305"/>
      <c r="D110" s="370"/>
      <c r="E110" s="651"/>
      <c r="F110" s="651"/>
      <c r="G110" s="651"/>
      <c r="H110" s="370"/>
      <c r="I110" s="305"/>
      <c r="J110" s="370"/>
      <c r="K110" s="305"/>
      <c r="L110" s="370"/>
      <c r="M110" s="305"/>
      <c r="N110" s="370"/>
      <c r="O110" s="305"/>
      <c r="P110" s="370"/>
    </row>
    <row r="111" spans="2:16" hidden="1" x14ac:dyDescent="0.2">
      <c r="B111" s="370"/>
      <c r="C111" s="305"/>
      <c r="D111" s="370"/>
      <c r="E111" s="651"/>
      <c r="F111" s="651"/>
      <c r="G111" s="651"/>
      <c r="H111" s="370"/>
      <c r="I111" s="305"/>
      <c r="J111" s="370"/>
      <c r="K111" s="305"/>
      <c r="L111" s="370"/>
      <c r="M111" s="305"/>
      <c r="N111" s="370"/>
      <c r="O111" s="305"/>
      <c r="P111" s="370"/>
    </row>
    <row r="112" spans="2:16" hidden="1" x14ac:dyDescent="0.2">
      <c r="B112" s="370"/>
      <c r="C112" s="305"/>
      <c r="D112" s="370"/>
      <c r="E112" s="651"/>
      <c r="F112" s="651"/>
      <c r="G112" s="651"/>
      <c r="H112" s="370"/>
      <c r="I112" s="305"/>
      <c r="J112" s="370"/>
      <c r="K112" s="305"/>
      <c r="L112" s="370"/>
      <c r="M112" s="305"/>
      <c r="N112" s="370"/>
      <c r="O112" s="305"/>
      <c r="P112" s="370"/>
    </row>
    <row r="113" spans="2:16" x14ac:dyDescent="0.2">
      <c r="B113" s="370"/>
      <c r="C113" s="305"/>
      <c r="D113" s="370"/>
      <c r="E113" s="651"/>
      <c r="F113" s="651"/>
      <c r="G113" s="651"/>
      <c r="H113" s="370"/>
      <c r="I113" s="305"/>
      <c r="J113" s="370"/>
      <c r="K113" s="305"/>
      <c r="L113" s="370"/>
      <c r="M113" s="305"/>
      <c r="N113" s="370"/>
      <c r="O113" s="305"/>
      <c r="P113" s="370"/>
    </row>
    <row r="114" spans="2:16" x14ac:dyDescent="0.2">
      <c r="B114" s="370"/>
      <c r="C114" s="305"/>
      <c r="D114" s="370"/>
      <c r="E114" s="651"/>
      <c r="F114" s="651"/>
      <c r="G114" s="651"/>
      <c r="H114" s="370"/>
      <c r="I114" s="305"/>
      <c r="J114" s="370"/>
      <c r="K114" s="305"/>
      <c r="L114" s="370"/>
      <c r="M114" s="305"/>
      <c r="N114" s="370"/>
      <c r="O114" s="305"/>
      <c r="P114" s="370"/>
    </row>
    <row r="115" spans="2:16" x14ac:dyDescent="0.2"/>
    <row r="116" spans="2:16" x14ac:dyDescent="0.2"/>
    <row r="117" spans="2:16" x14ac:dyDescent="0.2"/>
    <row r="118" spans="2:16" x14ac:dyDescent="0.2"/>
    <row r="119" spans="2:16" x14ac:dyDescent="0.2"/>
    <row r="120" spans="2:16" x14ac:dyDescent="0.2"/>
    <row r="121" spans="2:16" x14ac:dyDescent="0.2"/>
    <row r="122" spans="2:16" x14ac:dyDescent="0.2"/>
    <row r="123" spans="2:16" x14ac:dyDescent="0.2"/>
    <row r="124" spans="2:16" x14ac:dyDescent="0.2"/>
    <row r="125" spans="2:16" x14ac:dyDescent="0.2"/>
    <row r="126" spans="2:16" x14ac:dyDescent="0.2"/>
    <row r="127" spans="2:16" x14ac:dyDescent="0.2"/>
    <row r="128" spans="2:16"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sheetData>
  <sheetProtection algorithmName="SHA-512" hashValue="Sed6mlO3QI3wW7pNVE8ghwGqtxDZ/GYfpkCi+oNx5suBSOtA57wyq9S9Fi2nAY0ezdjxSBRCE0gZ1hkBn2yxkw==" saltValue="60vgXCE5KQ9Rxad0VpDS1A==" spinCount="100000" sheet="1" objects="1" scenarios="1"/>
  <mergeCells count="2">
    <mergeCell ref="B5:F5"/>
    <mergeCell ref="D68:P68"/>
  </mergeCells>
  <dataValidations count="1">
    <dataValidation type="decimal" operator="greaterThan" allowBlank="1" showInputMessage="1" showErrorMessage="1" error="Please enter the amount in positive figures" sqref="L14 J28 N30 L28 J30 L30 N28">
      <formula1>-0.00000000001</formula1>
    </dataValidation>
  </dataValidations>
  <pageMargins left="0.34" right="0.34" top="0.5" bottom="0.4" header="0.2" footer="0.2"/>
  <pageSetup paperSize="9" scale="70" orientation="portrait" r:id="rId1"/>
  <headerFooter alignWithMargins="0">
    <oddFooter>&amp;L&amp;8&amp;A&amp;R&amp;8&amp;P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164"/>
  <sheetViews>
    <sheetView showGridLines="0" topLeftCell="A29" workbookViewId="0">
      <selection activeCell="K1" sqref="K1"/>
    </sheetView>
  </sheetViews>
  <sheetFormatPr defaultColWidth="0" defaultRowHeight="11.25" zeroHeight="1" x14ac:dyDescent="0.2"/>
  <cols>
    <col min="1" max="1" width="2.28515625" style="299" customWidth="1"/>
    <col min="2" max="2" width="5.7109375" style="299" customWidth="1"/>
    <col min="3" max="3" width="2.28515625" style="298" customWidth="1"/>
    <col min="4" max="4" width="2.28515625" style="316" customWidth="1"/>
    <col min="5" max="5" width="24.7109375" style="298" customWidth="1"/>
    <col min="6" max="6" width="35.28515625" style="298" customWidth="1"/>
    <col min="7" max="7" width="14.28515625" style="302" customWidth="1"/>
    <col min="8" max="8" width="1.140625" style="302" customWidth="1"/>
    <col min="9" max="9" width="14.28515625" style="298" customWidth="1"/>
    <col min="10" max="10" width="1.140625" style="302" customWidth="1"/>
    <col min="11" max="11" width="14.28515625" style="298" customWidth="1"/>
    <col min="12" max="12" width="2.28515625" style="302" customWidth="1"/>
    <col min="13" max="16384" width="0" style="298" hidden="1"/>
  </cols>
  <sheetData>
    <row r="1" spans="1:12" s="299" customFormat="1" ht="13.5" thickBot="1" x14ac:dyDescent="0.3">
      <c r="A1" s="302"/>
      <c r="B1" s="610" t="s">
        <v>824</v>
      </c>
      <c r="C1" s="649"/>
      <c r="D1" s="650"/>
      <c r="E1" s="649"/>
      <c r="F1" s="649"/>
      <c r="G1" s="302"/>
      <c r="H1" s="302"/>
      <c r="I1" s="298"/>
      <c r="J1" s="317" t="s">
        <v>213</v>
      </c>
      <c r="K1" s="738" t="str">
        <f>IF('Sec A Balance Sheet - SF'!$I$1=0," ",'Sec A Balance Sheet - SF'!$I$1)</f>
        <v xml:space="preserve"> </v>
      </c>
      <c r="L1" s="302"/>
    </row>
    <row r="2" spans="1:12" s="299" customFormat="1" ht="12.75" x14ac:dyDescent="0.25">
      <c r="B2" s="30" t="s">
        <v>184</v>
      </c>
      <c r="C2" s="298"/>
      <c r="D2" s="316"/>
      <c r="E2" s="298"/>
      <c r="F2" s="298"/>
      <c r="G2" s="302"/>
      <c r="H2" s="302"/>
      <c r="I2" s="298"/>
      <c r="J2" s="302"/>
      <c r="K2" s="298"/>
      <c r="L2" s="302"/>
    </row>
    <row r="3" spans="1:12" s="299" customFormat="1" x14ac:dyDescent="0.2">
      <c r="B3" s="312"/>
      <c r="C3" s="302"/>
      <c r="D3" s="298"/>
      <c r="E3" s="302"/>
      <c r="F3" s="298"/>
      <c r="G3" s="302"/>
      <c r="H3" s="302"/>
      <c r="I3" s="302"/>
      <c r="J3" s="302"/>
      <c r="K3" s="298"/>
      <c r="L3" s="302"/>
    </row>
    <row r="4" spans="1:12" s="299" customFormat="1" ht="12" thickBot="1" x14ac:dyDescent="0.25">
      <c r="B4" s="298"/>
      <c r="C4" s="302"/>
      <c r="D4" s="298"/>
      <c r="E4" s="302"/>
      <c r="F4" s="298"/>
      <c r="G4" s="302"/>
      <c r="H4" s="302"/>
      <c r="I4" s="302"/>
      <c r="J4" s="302"/>
      <c r="K4" s="298"/>
      <c r="L4" s="302"/>
    </row>
    <row r="5" spans="1:12" s="299" customFormat="1" ht="12.75" thickTop="1" thickBot="1" x14ac:dyDescent="0.25">
      <c r="B5" s="298"/>
      <c r="C5" s="302"/>
      <c r="D5" s="298"/>
      <c r="E5" s="302"/>
      <c r="F5" s="298"/>
      <c r="G5" s="302"/>
      <c r="H5" s="302"/>
      <c r="I5" s="318" t="s">
        <v>473</v>
      </c>
      <c r="J5" s="302"/>
      <c r="K5" s="318" t="s">
        <v>474</v>
      </c>
      <c r="L5" s="302"/>
    </row>
    <row r="6" spans="1:12" s="299" customFormat="1" ht="12.75" thickTop="1" thickBot="1" x14ac:dyDescent="0.25">
      <c r="B6" s="319"/>
      <c r="C6" s="319"/>
      <c r="D6" s="290"/>
      <c r="G6" s="302"/>
      <c r="H6" s="302"/>
      <c r="I6" s="302"/>
      <c r="J6" s="302"/>
      <c r="K6" s="302"/>
    </row>
    <row r="7" spans="1:12" s="299" customFormat="1" ht="12" thickBot="1" x14ac:dyDescent="0.25">
      <c r="B7" s="299" t="s">
        <v>475</v>
      </c>
      <c r="C7" s="320" t="s">
        <v>502</v>
      </c>
      <c r="D7" s="316"/>
      <c r="F7" s="319"/>
      <c r="G7" s="302"/>
      <c r="H7" s="302"/>
      <c r="I7" s="321">
        <f>SUM(I8:I9)</f>
        <v>0</v>
      </c>
      <c r="J7" s="302"/>
      <c r="K7" s="321">
        <f>SUM(K8:K9)</f>
        <v>0</v>
      </c>
      <c r="L7" s="302"/>
    </row>
    <row r="8" spans="1:12" s="299" customFormat="1" x14ac:dyDescent="0.2">
      <c r="B8" s="299" t="s">
        <v>596</v>
      </c>
      <c r="C8" s="322"/>
      <c r="D8" s="320" t="s">
        <v>87</v>
      </c>
      <c r="E8" s="298"/>
      <c r="F8" s="319"/>
      <c r="G8" s="302"/>
      <c r="H8" s="302"/>
      <c r="I8" s="323"/>
      <c r="J8" s="302"/>
      <c r="K8" s="323"/>
      <c r="L8" s="302"/>
    </row>
    <row r="9" spans="1:12" s="299" customFormat="1" x14ac:dyDescent="0.2">
      <c r="B9" s="299" t="s">
        <v>597</v>
      </c>
      <c r="C9" s="322"/>
      <c r="D9" s="320" t="s">
        <v>88</v>
      </c>
      <c r="E9" s="298"/>
      <c r="G9" s="302"/>
      <c r="H9" s="302"/>
      <c r="I9" s="323"/>
      <c r="J9" s="302"/>
      <c r="K9" s="323"/>
      <c r="L9" s="302"/>
    </row>
    <row r="10" spans="1:12" s="299" customFormat="1" ht="12" thickBot="1" x14ac:dyDescent="0.25">
      <c r="C10" s="322"/>
      <c r="D10" s="320"/>
      <c r="E10" s="298"/>
      <c r="G10" s="302"/>
      <c r="H10" s="302"/>
      <c r="I10" s="302"/>
      <c r="J10" s="302"/>
      <c r="K10" s="302"/>
      <c r="L10" s="302"/>
    </row>
    <row r="11" spans="1:12" s="299" customFormat="1" ht="12" thickBot="1" x14ac:dyDescent="0.25">
      <c r="B11" s="299" t="s">
        <v>476</v>
      </c>
      <c r="C11" s="320" t="s">
        <v>477</v>
      </c>
      <c r="D11" s="320"/>
      <c r="E11" s="298"/>
      <c r="G11" s="302"/>
      <c r="H11" s="302"/>
      <c r="I11" s="321">
        <f>SUM(I12:I13)</f>
        <v>0</v>
      </c>
      <c r="J11" s="302"/>
      <c r="K11" s="321">
        <f>SUM(K12:K13)</f>
        <v>0</v>
      </c>
      <c r="L11" s="302"/>
    </row>
    <row r="12" spans="1:12" s="299" customFormat="1" x14ac:dyDescent="0.2">
      <c r="B12" s="299" t="s">
        <v>598</v>
      </c>
      <c r="C12" s="322"/>
      <c r="D12" s="320" t="s">
        <v>87</v>
      </c>
      <c r="E12" s="298"/>
      <c r="G12" s="302"/>
      <c r="H12" s="302"/>
      <c r="I12" s="323"/>
      <c r="J12" s="302"/>
      <c r="K12" s="323"/>
      <c r="L12" s="302"/>
    </row>
    <row r="13" spans="1:12" s="299" customFormat="1" x14ac:dyDescent="0.2">
      <c r="B13" s="299" t="s">
        <v>599</v>
      </c>
      <c r="C13" s="322"/>
      <c r="D13" s="320" t="s">
        <v>478</v>
      </c>
      <c r="E13" s="298"/>
      <c r="G13" s="302"/>
      <c r="H13" s="302"/>
      <c r="I13" s="323"/>
      <c r="J13" s="302"/>
      <c r="K13" s="323"/>
      <c r="L13" s="302"/>
    </row>
    <row r="14" spans="1:12" s="299" customFormat="1" ht="12" thickBot="1" x14ac:dyDescent="0.25">
      <c r="C14" s="322"/>
      <c r="D14" s="320"/>
      <c r="E14" s="298"/>
      <c r="G14" s="302"/>
      <c r="H14" s="302"/>
      <c r="I14" s="302"/>
      <c r="J14" s="302"/>
      <c r="K14" s="302"/>
      <c r="L14" s="302"/>
    </row>
    <row r="15" spans="1:12" s="448" customFormat="1" ht="12" thickBot="1" x14ac:dyDescent="0.25">
      <c r="A15" s="452"/>
      <c r="B15" s="452" t="s">
        <v>479</v>
      </c>
      <c r="C15" s="453" t="s">
        <v>480</v>
      </c>
      <c r="D15" s="453"/>
      <c r="E15" s="454"/>
      <c r="F15" s="452"/>
      <c r="G15" s="452"/>
      <c r="H15" s="452"/>
      <c r="I15" s="321">
        <f>SUM(I16:I17)</f>
        <v>0</v>
      </c>
      <c r="J15" s="452"/>
      <c r="K15" s="321">
        <f>SUM(K16:K17)</f>
        <v>0</v>
      </c>
      <c r="L15" s="452"/>
    </row>
    <row r="16" spans="1:12" s="448" customFormat="1" x14ac:dyDescent="0.2">
      <c r="A16" s="452"/>
      <c r="B16" s="452" t="s">
        <v>784</v>
      </c>
      <c r="C16" s="453" t="s">
        <v>87</v>
      </c>
      <c r="D16" s="453"/>
      <c r="E16" s="454"/>
      <c r="F16" s="452"/>
      <c r="G16" s="452"/>
      <c r="H16" s="452"/>
      <c r="I16" s="323"/>
      <c r="J16" s="452"/>
      <c r="K16" s="323"/>
      <c r="L16" s="452"/>
    </row>
    <row r="17" spans="1:12" s="448" customFormat="1" x14ac:dyDescent="0.2">
      <c r="A17" s="452"/>
      <c r="B17" s="452" t="s">
        <v>785</v>
      </c>
      <c r="C17" s="453" t="s">
        <v>478</v>
      </c>
      <c r="D17" s="453"/>
      <c r="E17" s="454"/>
      <c r="F17" s="452"/>
      <c r="G17" s="452"/>
      <c r="H17" s="452"/>
      <c r="I17" s="323"/>
      <c r="J17" s="452"/>
      <c r="K17" s="323"/>
      <c r="L17" s="452"/>
    </row>
    <row r="18" spans="1:12" s="299" customFormat="1" ht="12" thickBot="1" x14ac:dyDescent="0.25">
      <c r="A18" s="452"/>
      <c r="B18" s="452"/>
      <c r="C18" s="454"/>
      <c r="D18" s="453"/>
      <c r="E18" s="454"/>
      <c r="F18" s="452"/>
      <c r="G18" s="452"/>
      <c r="H18" s="452"/>
      <c r="I18" s="452"/>
      <c r="J18" s="452"/>
      <c r="K18" s="452"/>
      <c r="L18" s="452"/>
    </row>
    <row r="19" spans="1:12" s="299" customFormat="1" ht="12" thickBot="1" x14ac:dyDescent="0.25">
      <c r="A19" s="452"/>
      <c r="B19" s="643" t="s">
        <v>826</v>
      </c>
      <c r="C19" s="443" t="s">
        <v>481</v>
      </c>
      <c r="D19" s="453"/>
      <c r="E19" s="454"/>
      <c r="F19" s="452"/>
      <c r="G19" s="452"/>
      <c r="H19" s="452"/>
      <c r="I19" s="321">
        <f>I7+I11+I15</f>
        <v>0</v>
      </c>
      <c r="J19" s="452"/>
      <c r="K19" s="321">
        <f>K7+K11+K15</f>
        <v>0</v>
      </c>
      <c r="L19" s="452"/>
    </row>
    <row r="20" spans="1:12" s="299" customFormat="1" x14ac:dyDescent="0.2">
      <c r="A20" s="452"/>
      <c r="B20" s="452"/>
      <c r="C20" s="454"/>
      <c r="D20" s="453"/>
      <c r="E20" s="454"/>
      <c r="F20" s="452"/>
      <c r="G20" s="452"/>
      <c r="H20" s="452"/>
      <c r="I20" s="452"/>
      <c r="J20" s="452"/>
      <c r="K20" s="452"/>
      <c r="L20" s="452"/>
    </row>
    <row r="21" spans="1:12" s="299" customFormat="1" x14ac:dyDescent="0.2">
      <c r="A21" s="452"/>
      <c r="B21" s="452"/>
      <c r="C21" s="455"/>
      <c r="D21" s="453"/>
      <c r="E21" s="454"/>
      <c r="F21" s="452"/>
      <c r="G21" s="452"/>
      <c r="H21" s="452"/>
      <c r="I21" s="452"/>
      <c r="J21" s="452"/>
      <c r="K21" s="452"/>
      <c r="L21" s="452"/>
    </row>
    <row r="22" spans="1:12" s="299" customFormat="1" x14ac:dyDescent="0.2">
      <c r="A22" s="452"/>
      <c r="B22" s="456" t="s">
        <v>600</v>
      </c>
      <c r="C22" s="443" t="s">
        <v>484</v>
      </c>
      <c r="D22" s="453"/>
      <c r="E22" s="454"/>
      <c r="F22" s="452"/>
      <c r="G22" s="452"/>
      <c r="H22" s="452"/>
      <c r="I22" s="452"/>
      <c r="J22" s="452"/>
      <c r="K22" s="452"/>
      <c r="L22" s="452"/>
    </row>
    <row r="23" spans="1:12" s="299" customFormat="1" x14ac:dyDescent="0.2">
      <c r="A23" s="452"/>
      <c r="B23" s="452" t="s">
        <v>601</v>
      </c>
      <c r="C23" s="454"/>
      <c r="D23" s="453" t="s">
        <v>485</v>
      </c>
      <c r="E23" s="454"/>
      <c r="F23" s="452"/>
      <c r="G23" s="452"/>
      <c r="H23" s="452"/>
      <c r="I23" s="452"/>
      <c r="J23" s="452"/>
      <c r="K23" s="323"/>
      <c r="L23" s="452"/>
    </row>
    <row r="24" spans="1:12" s="299" customFormat="1" x14ac:dyDescent="0.2">
      <c r="A24" s="452"/>
      <c r="B24" s="452" t="s">
        <v>602</v>
      </c>
      <c r="C24" s="454"/>
      <c r="D24" s="453" t="s">
        <v>486</v>
      </c>
      <c r="E24" s="454"/>
      <c r="F24" s="452"/>
      <c r="G24" s="452"/>
      <c r="H24" s="452"/>
      <c r="I24" s="452"/>
      <c r="J24" s="452"/>
      <c r="K24" s="323"/>
      <c r="L24" s="452"/>
    </row>
    <row r="25" spans="1:12" s="299" customFormat="1" x14ac:dyDescent="0.2">
      <c r="A25" s="452"/>
      <c r="B25" s="452"/>
      <c r="C25" s="454"/>
      <c r="D25" s="453"/>
      <c r="E25" s="454"/>
      <c r="F25" s="452"/>
      <c r="G25" s="452"/>
      <c r="H25" s="452"/>
      <c r="I25" s="452"/>
      <c r="J25" s="452"/>
      <c r="K25" s="452"/>
      <c r="L25" s="452"/>
    </row>
    <row r="26" spans="1:12" s="448" customFormat="1" x14ac:dyDescent="0.2">
      <c r="A26" s="452"/>
      <c r="B26" s="456" t="s">
        <v>493</v>
      </c>
      <c r="C26" s="443" t="s">
        <v>745</v>
      </c>
      <c r="D26" s="453"/>
      <c r="E26" s="454"/>
      <c r="F26" s="452"/>
      <c r="G26" s="452"/>
      <c r="H26" s="452"/>
      <c r="I26" s="452"/>
      <c r="J26" s="452"/>
      <c r="K26" s="323"/>
      <c r="L26" s="452"/>
    </row>
    <row r="27" spans="1:12" s="448" customFormat="1" x14ac:dyDescent="0.2">
      <c r="A27" s="452"/>
      <c r="B27" s="456"/>
      <c r="C27" s="443"/>
      <c r="D27" s="453"/>
      <c r="E27" s="454"/>
      <c r="F27" s="452"/>
      <c r="G27" s="452"/>
      <c r="H27" s="452"/>
      <c r="I27" s="452"/>
      <c r="J27" s="452"/>
      <c r="K27" s="457"/>
      <c r="L27" s="452"/>
    </row>
    <row r="28" spans="1:12" s="448" customFormat="1" x14ac:dyDescent="0.2">
      <c r="A28" s="452"/>
      <c r="B28" s="456" t="s">
        <v>494</v>
      </c>
      <c r="C28" s="443" t="s">
        <v>746</v>
      </c>
      <c r="D28" s="453"/>
      <c r="E28" s="454"/>
      <c r="F28" s="452"/>
      <c r="G28" s="452"/>
      <c r="H28" s="452"/>
      <c r="I28" s="452"/>
      <c r="J28" s="452"/>
      <c r="K28" s="323"/>
      <c r="L28" s="452"/>
    </row>
    <row r="29" spans="1:12" s="448" customFormat="1" x14ac:dyDescent="0.2">
      <c r="A29" s="452"/>
      <c r="B29" s="452"/>
      <c r="C29" s="454"/>
      <c r="D29" s="453"/>
      <c r="E29" s="454"/>
      <c r="F29" s="452"/>
      <c r="G29" s="452"/>
      <c r="H29" s="452"/>
      <c r="I29" s="452"/>
      <c r="J29" s="452"/>
      <c r="K29" s="452"/>
      <c r="L29" s="452"/>
    </row>
    <row r="30" spans="1:12" s="448" customFormat="1" x14ac:dyDescent="0.2">
      <c r="A30" s="452"/>
      <c r="B30" s="456" t="s">
        <v>744</v>
      </c>
      <c r="C30" s="443" t="s">
        <v>743</v>
      </c>
      <c r="D30" s="453"/>
      <c r="E30" s="454"/>
      <c r="F30" s="452"/>
      <c r="G30" s="452" t="s">
        <v>273</v>
      </c>
      <c r="H30" s="452"/>
      <c r="I30" s="452"/>
      <c r="J30" s="452"/>
      <c r="K30" s="323"/>
      <c r="L30" s="452"/>
    </row>
    <row r="31" spans="1:12" s="299" customFormat="1" x14ac:dyDescent="0.2">
      <c r="C31" s="298"/>
      <c r="D31" s="320"/>
      <c r="E31" s="298"/>
      <c r="G31" s="302"/>
      <c r="H31" s="302"/>
      <c r="I31" s="302"/>
      <c r="J31" s="302"/>
      <c r="K31" s="302"/>
      <c r="L31" s="302"/>
    </row>
    <row r="32" spans="1:12" s="299" customFormat="1" x14ac:dyDescent="0.2">
      <c r="C32" s="298"/>
      <c r="D32" s="320"/>
      <c r="E32" s="298"/>
      <c r="G32" s="302"/>
      <c r="H32" s="302"/>
      <c r="I32" s="302"/>
      <c r="J32" s="302"/>
      <c r="K32" s="302"/>
      <c r="L32" s="302"/>
    </row>
    <row r="33" spans="1:12" s="299" customFormat="1" x14ac:dyDescent="0.2">
      <c r="C33" s="298"/>
      <c r="D33" s="320"/>
      <c r="E33" s="298"/>
      <c r="G33" s="302"/>
      <c r="H33" s="302"/>
      <c r="I33" s="302"/>
      <c r="J33" s="302"/>
      <c r="K33" s="302"/>
      <c r="L33" s="302"/>
    </row>
    <row r="34" spans="1:12" s="448" customFormat="1" x14ac:dyDescent="0.2">
      <c r="A34" s="452"/>
      <c r="B34" s="456" t="s">
        <v>495</v>
      </c>
      <c r="C34" s="443" t="s">
        <v>496</v>
      </c>
      <c r="D34" s="453"/>
      <c r="E34" s="454"/>
      <c r="F34" s="452"/>
      <c r="G34" s="452"/>
      <c r="H34" s="452"/>
      <c r="I34" s="452"/>
      <c r="J34" s="452"/>
      <c r="K34" s="458"/>
      <c r="L34" s="452"/>
    </row>
    <row r="35" spans="1:12" s="448" customFormat="1" ht="12" thickBot="1" x14ac:dyDescent="0.25">
      <c r="A35" s="452"/>
      <c r="B35" s="456"/>
      <c r="C35" s="443"/>
      <c r="D35" s="453"/>
      <c r="E35" s="454"/>
      <c r="F35" s="452"/>
      <c r="G35" s="452"/>
      <c r="H35" s="452"/>
      <c r="I35" s="452"/>
      <c r="J35" s="452"/>
      <c r="K35" s="458"/>
      <c r="L35" s="452"/>
    </row>
    <row r="36" spans="1:12" s="448" customFormat="1" ht="12.75" thickTop="1" thickBot="1" x14ac:dyDescent="0.25">
      <c r="A36" s="452"/>
      <c r="B36" s="456"/>
      <c r="C36" s="443"/>
      <c r="D36" s="453"/>
      <c r="E36" s="454"/>
      <c r="F36" s="452"/>
      <c r="G36" s="318" t="s">
        <v>317</v>
      </c>
      <c r="H36" s="459"/>
      <c r="I36" s="318" t="s">
        <v>747</v>
      </c>
      <c r="J36" s="459"/>
      <c r="K36" s="318" t="s">
        <v>548</v>
      </c>
      <c r="L36" s="452"/>
    </row>
    <row r="37" spans="1:12" s="448" customFormat="1" ht="12.75" thickTop="1" thickBot="1" x14ac:dyDescent="0.25">
      <c r="A37" s="452"/>
      <c r="B37" s="456"/>
      <c r="C37" s="443"/>
      <c r="D37" s="453"/>
      <c r="E37" s="454"/>
      <c r="F37" s="452"/>
      <c r="G37" s="321">
        <f>SUM(G38:G41)</f>
        <v>0</v>
      </c>
      <c r="H37" s="452"/>
      <c r="I37" s="321">
        <f>SUM(I38:I41)</f>
        <v>0</v>
      </c>
      <c r="J37" s="452"/>
      <c r="K37" s="321">
        <f>SUM(K38:K41)</f>
        <v>0</v>
      </c>
      <c r="L37" s="452"/>
    </row>
    <row r="38" spans="1:12" s="448" customFormat="1" x14ac:dyDescent="0.2">
      <c r="A38" s="452"/>
      <c r="B38" s="452" t="s">
        <v>497</v>
      </c>
      <c r="C38" s="454"/>
      <c r="D38" s="454" t="s">
        <v>126</v>
      </c>
      <c r="E38" s="454"/>
      <c r="F38" s="452"/>
      <c r="G38" s="323"/>
      <c r="H38" s="452"/>
      <c r="I38" s="323"/>
      <c r="J38" s="452"/>
      <c r="K38" s="323"/>
      <c r="L38" s="452"/>
    </row>
    <row r="39" spans="1:12" s="448" customFormat="1" x14ac:dyDescent="0.2">
      <c r="A39" s="452"/>
      <c r="B39" s="452" t="s">
        <v>498</v>
      </c>
      <c r="C39" s="454"/>
      <c r="D39" s="454" t="s">
        <v>65</v>
      </c>
      <c r="E39" s="454"/>
      <c r="F39" s="452"/>
      <c r="G39" s="323"/>
      <c r="H39" s="452"/>
      <c r="I39" s="323"/>
      <c r="J39" s="452"/>
      <c r="K39" s="323"/>
      <c r="L39" s="452"/>
    </row>
    <row r="40" spans="1:12" s="448" customFormat="1" x14ac:dyDescent="0.2">
      <c r="A40" s="452"/>
      <c r="B40" s="452" t="s">
        <v>499</v>
      </c>
      <c r="C40" s="454"/>
      <c r="D40" s="454" t="s">
        <v>125</v>
      </c>
      <c r="E40" s="454"/>
      <c r="F40" s="452"/>
      <c r="G40" s="323"/>
      <c r="H40" s="452"/>
      <c r="I40" s="323"/>
      <c r="J40" s="452"/>
      <c r="K40" s="323"/>
      <c r="L40" s="452"/>
    </row>
    <row r="41" spans="1:12" s="448" customFormat="1" x14ac:dyDescent="0.2">
      <c r="A41" s="452"/>
      <c r="B41" s="452" t="s">
        <v>500</v>
      </c>
      <c r="C41" s="454"/>
      <c r="D41" s="454" t="s">
        <v>501</v>
      </c>
      <c r="E41" s="454"/>
      <c r="F41" s="452"/>
      <c r="G41" s="323"/>
      <c r="H41" s="452"/>
      <c r="I41" s="323"/>
      <c r="J41" s="452"/>
      <c r="K41" s="323"/>
      <c r="L41" s="452"/>
    </row>
    <row r="42" spans="1:12" s="299" customFormat="1" x14ac:dyDescent="0.2">
      <c r="D42" s="320"/>
      <c r="G42" s="302"/>
      <c r="H42" s="302"/>
      <c r="J42" s="302"/>
      <c r="L42" s="302"/>
    </row>
    <row r="43" spans="1:12" s="299" customFormat="1" ht="12" thickBot="1" x14ac:dyDescent="0.25">
      <c r="B43" s="319" t="s">
        <v>243</v>
      </c>
      <c r="E43" s="300"/>
      <c r="F43" s="300"/>
      <c r="G43" s="324"/>
      <c r="H43" s="324"/>
      <c r="J43" s="302"/>
      <c r="L43" s="302"/>
    </row>
    <row r="44" spans="1:12" s="299" customFormat="1" ht="12" thickBot="1" x14ac:dyDescent="0.25">
      <c r="B44" s="325"/>
      <c r="D44" s="299" t="s">
        <v>315</v>
      </c>
      <c r="E44" s="300"/>
      <c r="F44" s="300"/>
      <c r="G44" s="324"/>
      <c r="H44" s="324"/>
      <c r="J44" s="302"/>
      <c r="L44" s="302"/>
    </row>
    <row r="45" spans="1:12" s="299" customFormat="1" ht="12" thickBot="1" x14ac:dyDescent="0.25">
      <c r="B45" s="326"/>
      <c r="D45" s="299" t="s">
        <v>316</v>
      </c>
      <c r="E45" s="300"/>
      <c r="F45" s="300"/>
      <c r="G45" s="324"/>
      <c r="H45" s="324"/>
      <c r="J45" s="302"/>
      <c r="L45" s="302"/>
    </row>
    <row r="46" spans="1:12" s="299" customFormat="1" x14ac:dyDescent="0.2">
      <c r="B46" s="800" t="s">
        <v>74</v>
      </c>
      <c r="C46" s="302"/>
      <c r="D46" s="324" t="s">
        <v>75</v>
      </c>
      <c r="E46" s="650"/>
      <c r="F46" s="650"/>
      <c r="G46" s="324"/>
      <c r="H46" s="324"/>
      <c r="I46" s="298"/>
      <c r="J46" s="302"/>
      <c r="K46" s="298"/>
      <c r="L46" s="302"/>
    </row>
    <row r="47" spans="1:12" s="299" customFormat="1" x14ac:dyDescent="0.2">
      <c r="B47" s="302"/>
      <c r="C47" s="649"/>
      <c r="D47" s="649"/>
      <c r="E47" s="650"/>
      <c r="F47" s="650"/>
      <c r="G47" s="324"/>
      <c r="H47" s="324"/>
      <c r="I47" s="298"/>
      <c r="J47" s="302"/>
      <c r="K47" s="298"/>
      <c r="L47" s="302"/>
    </row>
    <row r="48" spans="1:12" s="299" customFormat="1" hidden="1" x14ac:dyDescent="0.2">
      <c r="C48" s="298"/>
      <c r="D48" s="320"/>
      <c r="E48" s="301"/>
      <c r="F48" s="301"/>
      <c r="G48" s="283"/>
      <c r="H48" s="283"/>
      <c r="I48" s="298"/>
      <c r="J48" s="302"/>
      <c r="K48" s="298"/>
      <c r="L48" s="302"/>
    </row>
    <row r="49" spans="3:12" s="299" customFormat="1" hidden="1" x14ac:dyDescent="0.2">
      <c r="C49" s="298"/>
      <c r="D49" s="320"/>
      <c r="G49" s="302"/>
      <c r="H49" s="302"/>
      <c r="I49" s="298"/>
      <c r="J49" s="302"/>
      <c r="K49" s="298"/>
      <c r="L49" s="302"/>
    </row>
    <row r="50" spans="3:12" s="299" customFormat="1" hidden="1" x14ac:dyDescent="0.2">
      <c r="C50" s="298"/>
      <c r="D50" s="320"/>
      <c r="G50" s="302"/>
      <c r="H50" s="302"/>
      <c r="I50" s="298"/>
      <c r="J50" s="302"/>
      <c r="K50" s="298"/>
      <c r="L50" s="302"/>
    </row>
    <row r="51" spans="3:12" s="299" customFormat="1" hidden="1" x14ac:dyDescent="0.2">
      <c r="C51" s="298"/>
      <c r="D51" s="320"/>
      <c r="G51" s="302"/>
      <c r="H51" s="302"/>
      <c r="I51" s="298"/>
      <c r="J51" s="302"/>
      <c r="K51" s="298"/>
      <c r="L51" s="302"/>
    </row>
    <row r="52" spans="3:12" s="299" customFormat="1" hidden="1" x14ac:dyDescent="0.2">
      <c r="C52" s="298"/>
      <c r="D52" s="320"/>
      <c r="G52" s="302"/>
      <c r="H52" s="302"/>
      <c r="I52" s="298"/>
      <c r="J52" s="302"/>
      <c r="K52" s="298"/>
      <c r="L52" s="302"/>
    </row>
    <row r="53" spans="3:12" s="299" customFormat="1" hidden="1" x14ac:dyDescent="0.2">
      <c r="C53" s="298"/>
      <c r="D53" s="316"/>
      <c r="E53" s="298"/>
      <c r="F53" s="298"/>
      <c r="G53" s="302"/>
      <c r="H53" s="302"/>
      <c r="I53" s="298"/>
      <c r="J53" s="302"/>
      <c r="K53" s="298"/>
      <c r="L53" s="302"/>
    </row>
    <row r="54" spans="3:12" s="299" customFormat="1" hidden="1" x14ac:dyDescent="0.2">
      <c r="C54" s="298"/>
      <c r="D54" s="316"/>
      <c r="E54" s="298"/>
      <c r="F54" s="298"/>
      <c r="G54" s="302"/>
      <c r="H54" s="302"/>
      <c r="I54" s="298"/>
      <c r="J54" s="302"/>
      <c r="K54" s="298"/>
      <c r="L54" s="302"/>
    </row>
    <row r="55" spans="3:12" s="299" customFormat="1" hidden="1" x14ac:dyDescent="0.2">
      <c r="C55" s="298"/>
      <c r="D55" s="316"/>
      <c r="E55" s="298"/>
      <c r="F55" s="298"/>
      <c r="G55" s="302"/>
      <c r="H55" s="302"/>
      <c r="I55" s="298"/>
      <c r="J55" s="302"/>
      <c r="K55" s="298"/>
      <c r="L55" s="302"/>
    </row>
    <row r="56" spans="3:12" s="299" customFormat="1" hidden="1" x14ac:dyDescent="0.2">
      <c r="C56" s="298"/>
      <c r="D56" s="316"/>
      <c r="E56" s="298"/>
      <c r="F56" s="298"/>
      <c r="G56" s="302"/>
      <c r="H56" s="302"/>
      <c r="I56" s="298"/>
      <c r="J56" s="302"/>
      <c r="K56" s="298"/>
      <c r="L56" s="302"/>
    </row>
    <row r="57" spans="3:12" s="299" customFormat="1" hidden="1" x14ac:dyDescent="0.2">
      <c r="C57" s="298"/>
      <c r="D57" s="316"/>
      <c r="E57" s="298"/>
      <c r="F57" s="298"/>
      <c r="G57" s="302"/>
      <c r="H57" s="302"/>
      <c r="I57" s="298"/>
      <c r="J57" s="302"/>
      <c r="K57" s="298"/>
      <c r="L57" s="302"/>
    </row>
    <row r="58" spans="3:12" s="299" customFormat="1" hidden="1" x14ac:dyDescent="0.2">
      <c r="C58" s="298"/>
      <c r="D58" s="316"/>
      <c r="E58" s="298"/>
      <c r="F58" s="298"/>
      <c r="G58" s="302"/>
      <c r="H58" s="302"/>
      <c r="I58" s="298"/>
      <c r="J58" s="302"/>
      <c r="K58" s="298"/>
      <c r="L58" s="302"/>
    </row>
    <row r="59" spans="3:12" s="299" customFormat="1" hidden="1" x14ac:dyDescent="0.2">
      <c r="C59" s="298"/>
      <c r="D59" s="316"/>
      <c r="E59" s="298"/>
      <c r="F59" s="298"/>
      <c r="G59" s="302"/>
      <c r="H59" s="302"/>
      <c r="I59" s="298"/>
      <c r="J59" s="302"/>
      <c r="K59" s="298"/>
      <c r="L59" s="302"/>
    </row>
    <row r="60" spans="3:12" s="299" customFormat="1" hidden="1" x14ac:dyDescent="0.2">
      <c r="C60" s="298"/>
      <c r="D60" s="316"/>
      <c r="E60" s="298"/>
      <c r="F60" s="298"/>
      <c r="G60" s="302"/>
      <c r="H60" s="302"/>
      <c r="I60" s="298"/>
      <c r="J60" s="302"/>
      <c r="K60" s="298"/>
      <c r="L60" s="302"/>
    </row>
    <row r="61" spans="3:12" s="299" customFormat="1" hidden="1" x14ac:dyDescent="0.2">
      <c r="C61" s="298"/>
      <c r="D61" s="316"/>
      <c r="E61" s="298"/>
      <c r="F61" s="298"/>
      <c r="G61" s="302"/>
      <c r="H61" s="302"/>
      <c r="I61" s="298"/>
      <c r="J61" s="302"/>
      <c r="K61" s="298"/>
      <c r="L61" s="302"/>
    </row>
    <row r="62" spans="3:12" s="299" customFormat="1" hidden="1" x14ac:dyDescent="0.2">
      <c r="C62" s="298"/>
      <c r="D62" s="316"/>
      <c r="E62" s="298"/>
      <c r="F62" s="298"/>
      <c r="G62" s="302"/>
      <c r="H62" s="302"/>
      <c r="I62" s="298"/>
      <c r="J62" s="302"/>
      <c r="K62" s="298"/>
      <c r="L62" s="302"/>
    </row>
    <row r="63" spans="3:12" s="299" customFormat="1" hidden="1" x14ac:dyDescent="0.2">
      <c r="C63" s="298"/>
      <c r="D63" s="316"/>
      <c r="E63" s="298"/>
      <c r="F63" s="298"/>
      <c r="G63" s="302"/>
      <c r="H63" s="302"/>
      <c r="I63" s="298"/>
      <c r="J63" s="302"/>
      <c r="K63" s="298"/>
      <c r="L63" s="302"/>
    </row>
    <row r="64" spans="3:12" s="299" customFormat="1" hidden="1" x14ac:dyDescent="0.2">
      <c r="C64" s="298"/>
      <c r="D64" s="316"/>
      <c r="E64" s="298"/>
      <c r="F64" s="298"/>
      <c r="G64" s="302"/>
      <c r="H64" s="302"/>
      <c r="I64" s="298"/>
      <c r="J64" s="302"/>
      <c r="K64" s="298"/>
      <c r="L64" s="302"/>
    </row>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sheetData>
  <sheetProtection algorithmName="SHA-512" hashValue="DUa9IR5ZhyRPsNZvHjsqfY9cqR6ZsM+8J8vexvMQwM00T4H3SWPJIQ3c4iAMhlQ6vVcGWacN1pwNsCKNsbpaEg==" saltValue="Io2h2K35ghq+UfGLsIfTHw==" spinCount="100000" sheet="1" objects="1" scenarios="1"/>
  <phoneticPr fontId="11" type="noConversion"/>
  <pageMargins left="0.34" right="0.34" top="0.5" bottom="0.4" header="0.2" footer="0.2"/>
  <pageSetup paperSize="9" scale="82" orientation="portrait" r:id="rId1"/>
  <headerFooter alignWithMargins="0">
    <oddFooter>&amp;L&amp;8&amp;A&amp;R&amp;8&amp;P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T70"/>
  <sheetViews>
    <sheetView showGridLines="0" topLeftCell="B1" zoomScale="90" zoomScaleNormal="90" workbookViewId="0">
      <selection activeCell="P1" sqref="P1"/>
    </sheetView>
  </sheetViews>
  <sheetFormatPr defaultColWidth="0" defaultRowHeight="11.25" zeroHeight="1" x14ac:dyDescent="0.2"/>
  <cols>
    <col min="1" max="1" width="2.28515625" style="233" customWidth="1"/>
    <col min="2" max="2" width="5.7109375" style="233" customWidth="1"/>
    <col min="3" max="3" width="2.28515625" style="233" customWidth="1"/>
    <col min="4" max="4" width="2.28515625" style="304" customWidth="1"/>
    <col min="5" max="5" width="42.5703125" style="304" customWidth="1"/>
    <col min="6" max="6" width="15.28515625" style="233" customWidth="1"/>
    <col min="7" max="7" width="0.7109375" style="233" customWidth="1"/>
    <col min="8" max="8" width="15.28515625" style="233" customWidth="1"/>
    <col min="9" max="9" width="0.7109375" style="233" customWidth="1"/>
    <col min="10" max="10" width="15.28515625" style="233" customWidth="1"/>
    <col min="11" max="11" width="0.7109375" style="233" customWidth="1"/>
    <col min="12" max="12" width="15.28515625" style="233" customWidth="1"/>
    <col min="13" max="13" width="0.7109375" style="233" customWidth="1"/>
    <col min="14" max="14" width="15.28515625" style="233" customWidth="1"/>
    <col min="15" max="15" width="0.7109375" style="233" customWidth="1"/>
    <col min="16" max="16" width="15.28515625" style="233" customWidth="1"/>
    <col min="17" max="17" width="2.28515625" style="304" customWidth="1"/>
    <col min="18" max="18" width="63.28515625" style="304" hidden="1" customWidth="1"/>
    <col min="19" max="19" width="18.7109375" style="233" hidden="1" customWidth="1"/>
    <col min="20" max="16384" width="0" style="233" hidden="1"/>
  </cols>
  <sheetData>
    <row r="1" spans="1:18" s="232" customFormat="1" ht="13.5" thickBot="1" x14ac:dyDescent="0.3">
      <c r="A1" s="305"/>
      <c r="B1" s="610" t="s">
        <v>824</v>
      </c>
      <c r="C1" s="370"/>
      <c r="D1" s="651"/>
      <c r="E1" s="370"/>
      <c r="F1" s="370"/>
      <c r="G1" s="305"/>
      <c r="H1" s="305"/>
      <c r="I1" s="370"/>
      <c r="J1" s="370"/>
      <c r="L1" s="305"/>
      <c r="N1" s="233"/>
      <c r="O1" s="31" t="s">
        <v>213</v>
      </c>
      <c r="P1" s="738" t="str">
        <f>IF('Sec A Balance Sheet - SF'!$I$1=0," ",'Sec A Balance Sheet - SF'!$I$1)</f>
        <v xml:space="preserve"> </v>
      </c>
    </row>
    <row r="2" spans="1:18" s="232" customFormat="1" ht="12.75" x14ac:dyDescent="0.25">
      <c r="A2" s="305"/>
      <c r="B2" s="610" t="s">
        <v>1233</v>
      </c>
      <c r="C2" s="370"/>
      <c r="D2" s="651"/>
      <c r="E2" s="370"/>
      <c r="F2" s="370"/>
      <c r="G2" s="305"/>
      <c r="H2" s="305"/>
      <c r="I2" s="370"/>
      <c r="J2" s="305"/>
      <c r="L2" s="305"/>
      <c r="N2" s="233"/>
      <c r="O2" s="233"/>
    </row>
    <row r="3" spans="1:18" s="232" customFormat="1" x14ac:dyDescent="0.2">
      <c r="A3" s="305"/>
      <c r="B3" s="652" t="s">
        <v>603</v>
      </c>
      <c r="C3" s="370"/>
      <c r="D3" s="651"/>
      <c r="E3" s="370"/>
      <c r="G3" s="305"/>
      <c r="H3" s="305"/>
      <c r="J3" s="305"/>
      <c r="L3" s="305"/>
      <c r="N3" s="233"/>
      <c r="O3" s="233"/>
    </row>
    <row r="4" spans="1:18" s="232" customFormat="1" ht="12" thickBot="1" x14ac:dyDescent="0.25">
      <c r="A4" s="305"/>
      <c r="B4" s="305"/>
      <c r="C4" s="370"/>
      <c r="D4" s="651"/>
      <c r="E4" s="370"/>
      <c r="G4" s="305"/>
      <c r="H4" s="305"/>
      <c r="J4" s="305"/>
      <c r="L4" s="660"/>
      <c r="N4" s="233"/>
      <c r="O4" s="233"/>
    </row>
    <row r="5" spans="1:18" s="327" customFormat="1" ht="14.45" customHeight="1" thickTop="1" thickBot="1" x14ac:dyDescent="0.25">
      <c r="A5" s="801"/>
      <c r="B5" s="802"/>
      <c r="C5" s="803"/>
      <c r="D5" s="803"/>
      <c r="E5" s="804"/>
      <c r="F5" s="1206" t="s">
        <v>127</v>
      </c>
      <c r="G5" s="1207"/>
      <c r="H5" s="1207"/>
      <c r="I5" s="1207"/>
      <c r="J5" s="1208"/>
      <c r="K5" s="661"/>
      <c r="L5" s="1209" t="s">
        <v>152</v>
      </c>
      <c r="M5" s="233"/>
      <c r="N5" s="233"/>
      <c r="O5" s="233"/>
      <c r="P5" s="233"/>
      <c r="Q5" s="328"/>
      <c r="R5" s="328"/>
    </row>
    <row r="6" spans="1:18" s="327" customFormat="1" ht="41.25" customHeight="1" thickTop="1" thickBot="1" x14ac:dyDescent="0.25">
      <c r="A6" s="801"/>
      <c r="B6" s="802" t="s">
        <v>529</v>
      </c>
      <c r="C6" s="805" t="s">
        <v>182</v>
      </c>
      <c r="D6" s="803"/>
      <c r="E6" s="806"/>
      <c r="F6" s="329" t="s">
        <v>15</v>
      </c>
      <c r="G6" s="330"/>
      <c r="H6" s="331" t="s">
        <v>16</v>
      </c>
      <c r="I6" s="330"/>
      <c r="J6" s="332" t="s">
        <v>540</v>
      </c>
      <c r="K6" s="661"/>
      <c r="L6" s="1210"/>
      <c r="M6" s="662"/>
      <c r="N6" s="811" t="s">
        <v>604</v>
      </c>
      <c r="O6" s="662"/>
      <c r="P6" s="811" t="s">
        <v>541</v>
      </c>
      <c r="Q6" s="328"/>
      <c r="R6" s="328"/>
    </row>
    <row r="7" spans="1:18" ht="12" thickTop="1" x14ac:dyDescent="0.2">
      <c r="A7" s="305"/>
      <c r="B7" s="305"/>
      <c r="C7" s="305"/>
      <c r="D7" s="313"/>
      <c r="E7" s="313"/>
      <c r="F7" s="248"/>
      <c r="G7" s="310"/>
      <c r="H7" s="248"/>
      <c r="I7" s="310"/>
      <c r="J7" s="248"/>
      <c r="K7" s="232"/>
      <c r="L7" s="248"/>
      <c r="M7" s="248"/>
      <c r="N7" s="248"/>
      <c r="O7" s="248"/>
      <c r="P7" s="248"/>
    </row>
    <row r="8" spans="1:18" ht="12.75" x14ac:dyDescent="0.2">
      <c r="A8" s="305"/>
      <c r="B8" s="305" t="s">
        <v>586</v>
      </c>
      <c r="C8" s="683" t="s">
        <v>542</v>
      </c>
      <c r="D8" s="807"/>
      <c r="E8" s="807"/>
      <c r="F8" s="33"/>
      <c r="G8" s="333"/>
      <c r="H8" s="33"/>
      <c r="I8" s="333"/>
      <c r="J8" s="33"/>
      <c r="K8" s="333"/>
      <c r="L8" s="33"/>
      <c r="M8" s="333"/>
      <c r="N8" s="33"/>
      <c r="O8" s="333"/>
      <c r="P8" s="33"/>
    </row>
    <row r="9" spans="1:18" ht="12.75" x14ac:dyDescent="0.2">
      <c r="A9" s="305"/>
      <c r="B9" s="305" t="s">
        <v>587</v>
      </c>
      <c r="C9" s="683" t="s">
        <v>76</v>
      </c>
      <c r="D9" s="807"/>
      <c r="E9" s="807"/>
      <c r="F9" s="33"/>
      <c r="G9" s="333"/>
      <c r="H9" s="33"/>
      <c r="I9" s="333"/>
      <c r="J9" s="33"/>
      <c r="K9" s="333"/>
      <c r="L9" s="33"/>
      <c r="M9" s="333"/>
      <c r="N9" s="33"/>
      <c r="O9" s="333"/>
      <c r="P9" s="33"/>
    </row>
    <row r="10" spans="1:18" ht="12.75" x14ac:dyDescent="0.2">
      <c r="A10" s="305"/>
      <c r="B10" s="305" t="s">
        <v>588</v>
      </c>
      <c r="C10" s="683" t="s">
        <v>1231</v>
      </c>
      <c r="D10" s="807"/>
      <c r="E10" s="807"/>
      <c r="F10" s="33"/>
      <c r="G10" s="333"/>
      <c r="H10" s="33"/>
      <c r="I10" s="333"/>
      <c r="J10" s="33"/>
      <c r="K10" s="333"/>
      <c r="L10" s="33"/>
      <c r="M10" s="333"/>
      <c r="N10" s="33"/>
      <c r="O10" s="333"/>
      <c r="P10" s="33"/>
    </row>
    <row r="11" spans="1:18" ht="12.75" x14ac:dyDescent="0.2">
      <c r="A11" s="305"/>
      <c r="B11" s="305" t="s">
        <v>589</v>
      </c>
      <c r="C11" s="683" t="s">
        <v>1232</v>
      </c>
      <c r="D11" s="807"/>
      <c r="E11" s="807"/>
      <c r="F11" s="33"/>
      <c r="G11" s="333"/>
      <c r="H11" s="33"/>
      <c r="I11" s="333"/>
      <c r="J11" s="33"/>
      <c r="K11" s="333"/>
      <c r="L11" s="33"/>
      <c r="M11" s="333"/>
      <c r="N11" s="33"/>
      <c r="O11" s="333"/>
      <c r="P11" s="33"/>
    </row>
    <row r="12" spans="1:18" s="305" customFormat="1" ht="3.75" customHeight="1" thickBot="1" x14ac:dyDescent="0.25">
      <c r="D12" s="313"/>
      <c r="E12" s="313"/>
      <c r="F12" s="334"/>
      <c r="G12" s="334"/>
      <c r="H12" s="334"/>
      <c r="I12" s="334"/>
      <c r="J12" s="334"/>
      <c r="K12" s="334"/>
      <c r="L12" s="334"/>
      <c r="M12" s="334"/>
      <c r="N12" s="334"/>
      <c r="O12" s="334"/>
      <c r="P12" s="334"/>
      <c r="Q12" s="313"/>
      <c r="R12" s="313"/>
    </row>
    <row r="13" spans="1:18" ht="12" thickBot="1" x14ac:dyDescent="0.25">
      <c r="A13" s="305"/>
      <c r="B13" s="369" t="s">
        <v>590</v>
      </c>
      <c r="C13" s="260" t="s">
        <v>1502</v>
      </c>
      <c r="D13" s="313"/>
      <c r="E13" s="313"/>
      <c r="F13" s="335">
        <f>F8-F9-F10+F11</f>
        <v>0</v>
      </c>
      <c r="G13" s="334"/>
      <c r="H13" s="335">
        <f>H8-H9-H10+H11</f>
        <v>0</v>
      </c>
      <c r="I13" s="334"/>
      <c r="J13" s="335">
        <f>J8-J9-J10+J11</f>
        <v>0</v>
      </c>
      <c r="K13" s="334"/>
      <c r="L13" s="335">
        <f>L8-L9-L10+L11</f>
        <v>0</v>
      </c>
      <c r="M13" s="334"/>
      <c r="N13" s="335">
        <f>N8-N9-N10+N11</f>
        <v>0</v>
      </c>
      <c r="O13" s="334"/>
      <c r="P13" s="335">
        <f>P8-P9-P10+P11</f>
        <v>0</v>
      </c>
    </row>
    <row r="14" spans="1:18" x14ac:dyDescent="0.2">
      <c r="A14" s="369"/>
      <c r="B14" s="369"/>
      <c r="C14" s="369"/>
      <c r="D14" s="260"/>
      <c r="E14" s="260"/>
      <c r="F14" s="275"/>
      <c r="G14" s="275"/>
      <c r="H14" s="275"/>
      <c r="I14" s="275"/>
      <c r="J14" s="275"/>
      <c r="K14" s="275"/>
      <c r="L14" s="275"/>
      <c r="M14" s="275"/>
      <c r="N14" s="275"/>
      <c r="O14" s="275"/>
      <c r="P14" s="275"/>
      <c r="Q14" s="276"/>
    </row>
    <row r="15" spans="1:18" x14ac:dyDescent="0.2">
      <c r="A15" s="369"/>
      <c r="B15" s="369"/>
      <c r="C15" s="369"/>
      <c r="D15" s="260"/>
      <c r="E15" s="808"/>
      <c r="F15" s="275"/>
      <c r="G15" s="275"/>
      <c r="H15" s="275"/>
      <c r="I15" s="275"/>
      <c r="J15" s="275"/>
      <c r="K15" s="275"/>
      <c r="L15" s="275"/>
      <c r="M15" s="275"/>
      <c r="N15" s="275"/>
      <c r="O15" s="275"/>
      <c r="P15" s="275"/>
      <c r="Q15" s="276"/>
    </row>
    <row r="16" spans="1:18" s="299" customFormat="1" x14ac:dyDescent="0.2">
      <c r="A16" s="809"/>
      <c r="B16" s="810"/>
      <c r="C16" s="302"/>
      <c r="D16" s="324"/>
      <c r="E16" s="324"/>
      <c r="F16" s="319"/>
      <c r="G16" s="319"/>
      <c r="H16" s="319"/>
      <c r="I16" s="319"/>
      <c r="J16" s="319"/>
      <c r="K16" s="319"/>
      <c r="N16" s="336"/>
      <c r="O16" s="300"/>
      <c r="P16" s="337"/>
    </row>
    <row r="17" spans="1:20" s="299" customFormat="1" x14ac:dyDescent="0.2">
      <c r="A17" s="809"/>
      <c r="B17" s="810"/>
      <c r="C17" s="302"/>
      <c r="D17" s="324"/>
      <c r="E17" s="324"/>
      <c r="F17" s="319"/>
      <c r="G17" s="319"/>
      <c r="H17" s="319"/>
      <c r="I17" s="319"/>
      <c r="J17" s="319"/>
      <c r="K17" s="319"/>
      <c r="N17" s="336"/>
      <c r="O17" s="300"/>
      <c r="P17" s="337"/>
    </row>
    <row r="18" spans="1:20" ht="12" thickBot="1" x14ac:dyDescent="0.25">
      <c r="A18" s="305"/>
      <c r="B18" s="369" t="s">
        <v>243</v>
      </c>
      <c r="C18" s="305"/>
      <c r="D18" s="305"/>
      <c r="E18" s="313"/>
      <c r="F18" s="319"/>
      <c r="G18" s="319"/>
      <c r="H18" s="319"/>
      <c r="I18" s="319"/>
      <c r="J18" s="305"/>
      <c r="L18" s="305"/>
      <c r="Q18" s="233"/>
      <c r="R18" s="233"/>
    </row>
    <row r="19" spans="1:20" ht="12" thickBot="1" x14ac:dyDescent="0.25">
      <c r="B19" s="314"/>
      <c r="D19" s="233" t="s">
        <v>315</v>
      </c>
      <c r="F19" s="319"/>
      <c r="G19" s="319"/>
      <c r="H19" s="319"/>
      <c r="I19" s="319"/>
      <c r="J19" s="305"/>
      <c r="L19" s="305"/>
      <c r="Q19" s="233"/>
      <c r="R19" s="233"/>
    </row>
    <row r="20" spans="1:20" ht="12" thickBot="1" x14ac:dyDescent="0.25">
      <c r="B20" s="315"/>
      <c r="D20" s="233" t="s">
        <v>316</v>
      </c>
      <c r="F20" s="319"/>
      <c r="G20" s="319"/>
      <c r="H20" s="319"/>
      <c r="I20" s="319"/>
      <c r="J20" s="305"/>
      <c r="L20" s="305"/>
      <c r="Q20" s="233"/>
      <c r="R20" s="233"/>
    </row>
    <row r="21" spans="1:20" s="232" customFormat="1" x14ac:dyDescent="0.2">
      <c r="A21" s="233"/>
      <c r="B21" s="258" t="s">
        <v>338</v>
      </c>
      <c r="C21" s="305"/>
      <c r="D21" s="305" t="s">
        <v>543</v>
      </c>
      <c r="E21" s="651"/>
      <c r="F21" s="319"/>
      <c r="G21" s="319"/>
      <c r="H21" s="319"/>
      <c r="I21" s="319"/>
      <c r="J21" s="305"/>
      <c r="L21" s="305"/>
      <c r="N21" s="233"/>
      <c r="O21" s="233"/>
      <c r="P21" s="233"/>
      <c r="S21" s="233"/>
      <c r="T21" s="233"/>
    </row>
    <row r="22" spans="1:20" x14ac:dyDescent="0.2">
      <c r="F22" s="319"/>
      <c r="G22" s="319"/>
      <c r="H22" s="319"/>
      <c r="I22" s="319"/>
    </row>
    <row r="23" spans="1:20" hidden="1" x14ac:dyDescent="0.2"/>
    <row r="24" spans="1:20" hidden="1" x14ac:dyDescent="0.2"/>
    <row r="25" spans="1:20" hidden="1" x14ac:dyDescent="0.2"/>
    <row r="26" spans="1:20" hidden="1" x14ac:dyDescent="0.2"/>
    <row r="27" spans="1:20" hidden="1" x14ac:dyDescent="0.2"/>
    <row r="28" spans="1:20" hidden="1" x14ac:dyDescent="0.2"/>
    <row r="29" spans="1:20" hidden="1" x14ac:dyDescent="0.2"/>
    <row r="30" spans="1:20" hidden="1" x14ac:dyDescent="0.2"/>
    <row r="31" spans="1:20" hidden="1" x14ac:dyDescent="0.2"/>
    <row r="32" spans="1:20" hidden="1" x14ac:dyDescent="0.2"/>
    <row r="33" spans="9:9" hidden="1" x14ac:dyDescent="0.2"/>
    <row r="34" spans="9:9" hidden="1" x14ac:dyDescent="0.2"/>
    <row r="35" spans="9:9" hidden="1" x14ac:dyDescent="0.2"/>
    <row r="36" spans="9:9" hidden="1" x14ac:dyDescent="0.2"/>
    <row r="37" spans="9:9" hidden="1" x14ac:dyDescent="0.2"/>
    <row r="38" spans="9:9" hidden="1" x14ac:dyDescent="0.2"/>
    <row r="39" spans="9:9" hidden="1" x14ac:dyDescent="0.2"/>
    <row r="40" spans="9:9" hidden="1" x14ac:dyDescent="0.2">
      <c r="I40" s="305"/>
    </row>
    <row r="41" spans="9:9" hidden="1" x14ac:dyDescent="0.2"/>
    <row r="42" spans="9:9" hidden="1" x14ac:dyDescent="0.2"/>
    <row r="43" spans="9:9" hidden="1" x14ac:dyDescent="0.2"/>
    <row r="44" spans="9:9" hidden="1" x14ac:dyDescent="0.2"/>
    <row r="45" spans="9:9" hidden="1" x14ac:dyDescent="0.2"/>
    <row r="46" spans="9:9" hidden="1" x14ac:dyDescent="0.2"/>
    <row r="47" spans="9:9" hidden="1" x14ac:dyDescent="0.2"/>
    <row r="48" spans="9:9"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x14ac:dyDescent="0.2"/>
    <row r="62" x14ac:dyDescent="0.2"/>
    <row r="63" x14ac:dyDescent="0.2"/>
    <row r="64" x14ac:dyDescent="0.2"/>
    <row r="65" x14ac:dyDescent="0.2"/>
    <row r="66" x14ac:dyDescent="0.2"/>
    <row r="67" x14ac:dyDescent="0.2"/>
    <row r="68" x14ac:dyDescent="0.2"/>
    <row r="69" x14ac:dyDescent="0.2"/>
    <row r="70" x14ac:dyDescent="0.2"/>
  </sheetData>
  <sheetProtection algorithmName="SHA-512" hashValue="pVqj5G3IdD9hxQeegiHIddmA0mxy/NgYubgm5yJBLhPZfS1aCLk4gFBHwKDU36nVqS1ckYO3YluGXOVsirsQzQ==" saltValue="A/O1dGimjyrAolN1/1d0ew==" spinCount="100000" sheet="1" objects="1" scenarios="1"/>
  <mergeCells count="2">
    <mergeCell ref="F5:J5"/>
    <mergeCell ref="L5:L6"/>
  </mergeCells>
  <phoneticPr fontId="11" type="noConversion"/>
  <dataValidations count="1">
    <dataValidation type="decimal" operator="greaterThan" allowBlank="1" showInputMessage="1" showErrorMessage="1" error="Please enter the amount in positive figures" sqref="P8:P11 H8:H11 N8:N11 L8:L11 J8:J11 F8:F11">
      <formula1>-0.00000000001</formula1>
    </dataValidation>
  </dataValidations>
  <pageMargins left="0.34" right="0.34" top="0.5" bottom="0.4" header="0.2" footer="0.2"/>
  <pageSetup paperSize="9" scale="95" orientation="landscape" r:id="rId1"/>
  <headerFooter alignWithMargins="0">
    <oddFooter>&amp;L&amp;8&amp;A&amp;R&amp;8&amp;P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5"/>
  <sheetViews>
    <sheetView showGridLines="0" topLeftCell="A22" zoomScaleNormal="100" workbookViewId="0">
      <selection activeCell="F33" sqref="F33"/>
    </sheetView>
  </sheetViews>
  <sheetFormatPr defaultColWidth="0" defaultRowHeight="0" customHeight="1" zeroHeight="1" x14ac:dyDescent="0.2"/>
  <cols>
    <col min="1" max="1" width="2.28515625" style="233" customWidth="1"/>
    <col min="2" max="2" width="5.7109375" style="233" customWidth="1"/>
    <col min="3" max="3" width="2.28515625" style="233" customWidth="1"/>
    <col min="4" max="4" width="2.28515625" style="304" customWidth="1"/>
    <col min="5" max="5" width="42.5703125" style="304" customWidth="1"/>
    <col min="6" max="6" width="15.28515625" style="233" customWidth="1"/>
    <col min="7" max="7" width="0.7109375" style="233" customWidth="1"/>
    <col min="8" max="8" width="15.28515625" style="233" customWidth="1"/>
    <col min="9" max="9" width="0.7109375" style="233" customWidth="1"/>
    <col min="10" max="10" width="15.28515625" style="233" customWidth="1"/>
    <col min="11" max="11" width="0.7109375" style="233" customWidth="1"/>
    <col min="12" max="12" width="15.28515625" style="233" customWidth="1"/>
    <col min="13" max="13" width="0.7109375" style="233" customWidth="1"/>
    <col min="14" max="14" width="15.28515625" style="233" customWidth="1"/>
    <col min="15" max="15" width="0.7109375" style="233" customWidth="1"/>
    <col min="16" max="16" width="15.28515625" style="233" customWidth="1"/>
    <col min="17" max="17" width="2.28515625" style="304" customWidth="1"/>
    <col min="18" max="18" width="63.28515625" style="304" hidden="1" customWidth="1"/>
    <col min="19" max="19" width="18.7109375" style="233" hidden="1" customWidth="1"/>
    <col min="20" max="16384" width="0" style="233" hidden="1"/>
  </cols>
  <sheetData>
    <row r="1" spans="1:15" s="232" customFormat="1" ht="13.5" thickBot="1" x14ac:dyDescent="0.3">
      <c r="A1" s="305"/>
      <c r="B1" s="610" t="s">
        <v>824</v>
      </c>
      <c r="C1" s="370"/>
      <c r="D1" s="651"/>
      <c r="E1" s="370"/>
      <c r="F1" s="370"/>
      <c r="G1" s="305"/>
      <c r="H1" s="370"/>
      <c r="I1" s="305"/>
      <c r="J1" s="612" t="s">
        <v>213</v>
      </c>
      <c r="K1" s="663" t="e">
        <f>IF(#REF!=0," ",#REF!)</f>
        <v>#REF!</v>
      </c>
      <c r="L1" s="738" t="str">
        <f>IF('Sec A Balance Sheet - SF'!$I$1=0," ",'Sec A Balance Sheet - SF'!$I$1)</f>
        <v xml:space="preserve"> </v>
      </c>
    </row>
    <row r="2" spans="1:15" s="232" customFormat="1" ht="12.75" x14ac:dyDescent="0.25">
      <c r="A2" s="305"/>
      <c r="B2" s="610" t="s">
        <v>1249</v>
      </c>
      <c r="C2" s="370"/>
      <c r="D2" s="651"/>
      <c r="E2" s="370"/>
      <c r="F2" s="370"/>
      <c r="G2" s="305"/>
      <c r="H2" s="370"/>
      <c r="I2" s="305"/>
      <c r="J2" s="305"/>
    </row>
    <row r="3" spans="1:15" s="232" customFormat="1" ht="11.25" x14ac:dyDescent="0.2">
      <c r="A3" s="305"/>
      <c r="B3" s="652"/>
      <c r="C3" s="370"/>
      <c r="D3" s="651"/>
      <c r="E3" s="370"/>
      <c r="F3" s="370"/>
      <c r="G3" s="305"/>
      <c r="H3" s="305"/>
      <c r="I3" s="370"/>
      <c r="J3" s="305"/>
      <c r="L3" s="305"/>
      <c r="N3" s="233"/>
      <c r="O3" s="233"/>
    </row>
    <row r="4" spans="1:15" s="232" customFormat="1" ht="12" thickBot="1" x14ac:dyDescent="0.25">
      <c r="A4" s="305"/>
      <c r="B4" s="652"/>
      <c r="C4" s="370"/>
      <c r="D4" s="651"/>
      <c r="E4" s="370"/>
      <c r="F4" s="370"/>
      <c r="G4" s="305"/>
      <c r="H4" s="305"/>
      <c r="I4" s="370"/>
      <c r="J4" s="305"/>
      <c r="L4" s="305"/>
      <c r="N4" s="233"/>
      <c r="O4" s="233"/>
    </row>
    <row r="5" spans="1:15" s="232" customFormat="1" ht="12" thickTop="1" x14ac:dyDescent="0.2">
      <c r="A5" s="812"/>
      <c r="B5" s="1211"/>
      <c r="C5" s="1212"/>
      <c r="D5" s="1212"/>
      <c r="E5" s="1213"/>
      <c r="F5" s="681"/>
      <c r="G5" s="681"/>
      <c r="H5" s="681"/>
      <c r="I5" s="681"/>
      <c r="J5" s="681"/>
      <c r="K5" s="664"/>
      <c r="L5" s="1214" t="s">
        <v>1234</v>
      </c>
      <c r="N5" s="233"/>
      <c r="O5" s="233"/>
    </row>
    <row r="6" spans="1:15" s="232" customFormat="1" ht="12" thickBot="1" x14ac:dyDescent="0.25">
      <c r="A6" s="812"/>
      <c r="B6" s="813" t="s">
        <v>1235</v>
      </c>
      <c r="C6" s="814"/>
      <c r="D6" s="814"/>
      <c r="E6" s="815"/>
      <c r="F6" s="681"/>
      <c r="G6" s="681"/>
      <c r="H6" s="681"/>
      <c r="I6" s="681"/>
      <c r="J6" s="681"/>
      <c r="K6" s="664"/>
      <c r="L6" s="1215"/>
      <c r="N6" s="233"/>
      <c r="O6" s="233"/>
    </row>
    <row r="7" spans="1:15" s="232" customFormat="1" ht="13.5" thickTop="1" x14ac:dyDescent="0.2">
      <c r="A7" s="812"/>
      <c r="B7" s="816"/>
      <c r="C7" s="807"/>
      <c r="D7" s="807"/>
      <c r="E7" s="807"/>
      <c r="F7" s="681"/>
      <c r="G7" s="681"/>
      <c r="H7" s="681"/>
      <c r="I7" s="681"/>
      <c r="J7" s="681"/>
      <c r="K7" s="664"/>
      <c r="L7" s="665"/>
      <c r="N7" s="233"/>
      <c r="O7" s="233"/>
    </row>
    <row r="8" spans="1:15" s="232" customFormat="1" ht="12.75" x14ac:dyDescent="0.2">
      <c r="A8" s="812"/>
      <c r="B8" s="817">
        <v>1.1000000000000001</v>
      </c>
      <c r="C8" s="683" t="s">
        <v>1236</v>
      </c>
      <c r="D8" s="807"/>
      <c r="E8" s="807"/>
      <c r="F8" s="681"/>
      <c r="G8" s="681"/>
      <c r="H8" s="681"/>
      <c r="I8" s="681"/>
      <c r="J8" s="681"/>
      <c r="K8" s="664"/>
      <c r="L8" s="667"/>
      <c r="N8" s="233"/>
      <c r="O8" s="233"/>
    </row>
    <row r="9" spans="1:15" s="232" customFormat="1" ht="6" customHeight="1" x14ac:dyDescent="0.2">
      <c r="A9" s="812"/>
      <c r="B9" s="818"/>
      <c r="C9" s="683"/>
      <c r="D9" s="807"/>
      <c r="E9" s="807"/>
      <c r="F9" s="681"/>
      <c r="G9" s="681"/>
      <c r="H9" s="681"/>
      <c r="I9" s="681"/>
      <c r="J9" s="681"/>
      <c r="K9" s="664"/>
      <c r="L9" s="666"/>
      <c r="N9" s="233"/>
      <c r="O9" s="233"/>
    </row>
    <row r="10" spans="1:15" s="232" customFormat="1" ht="12.75" x14ac:dyDescent="0.2">
      <c r="A10" s="812"/>
      <c r="B10" s="817">
        <v>1.2</v>
      </c>
      <c r="C10" s="683" t="s">
        <v>1237</v>
      </c>
      <c r="D10" s="807"/>
      <c r="E10" s="807"/>
      <c r="F10" s="681"/>
      <c r="G10" s="681"/>
      <c r="H10" s="681"/>
      <c r="I10" s="681"/>
      <c r="J10" s="681"/>
      <c r="K10" s="664"/>
      <c r="L10" s="667"/>
      <c r="N10" s="233"/>
      <c r="O10" s="233"/>
    </row>
    <row r="11" spans="1:15" s="232" customFormat="1" ht="5.45" customHeight="1" x14ac:dyDescent="0.2">
      <c r="A11" s="812"/>
      <c r="B11" s="818"/>
      <c r="C11" s="683"/>
      <c r="D11" s="807"/>
      <c r="E11" s="807"/>
      <c r="F11" s="681"/>
      <c r="G11" s="681"/>
      <c r="H11" s="681"/>
      <c r="I11" s="681"/>
      <c r="J11" s="681"/>
      <c r="K11" s="664"/>
      <c r="L11" s="666"/>
      <c r="N11" s="233"/>
      <c r="O11" s="233"/>
    </row>
    <row r="12" spans="1:15" s="232" customFormat="1" ht="12.75" x14ac:dyDescent="0.2">
      <c r="A12" s="812"/>
      <c r="B12" s="817">
        <v>1.3</v>
      </c>
      <c r="C12" s="683" t="s">
        <v>1238</v>
      </c>
      <c r="D12" s="807"/>
      <c r="E12" s="807"/>
      <c r="F12" s="681"/>
      <c r="G12" s="681"/>
      <c r="H12" s="681"/>
      <c r="I12" s="681"/>
      <c r="J12" s="681"/>
      <c r="K12" s="664"/>
      <c r="L12" s="667"/>
      <c r="N12" s="233"/>
      <c r="O12" s="233"/>
    </row>
    <row r="13" spans="1:15" s="232" customFormat="1" ht="4.1500000000000004" customHeight="1" thickBot="1" x14ac:dyDescent="0.25">
      <c r="A13" s="812"/>
      <c r="B13" s="818"/>
      <c r="C13" s="683"/>
      <c r="D13" s="807"/>
      <c r="E13" s="807"/>
      <c r="F13" s="681"/>
      <c r="G13" s="681"/>
      <c r="H13" s="681"/>
      <c r="I13" s="681"/>
      <c r="J13" s="681"/>
      <c r="K13" s="664"/>
      <c r="L13" s="666"/>
      <c r="N13" s="233"/>
      <c r="O13" s="233"/>
    </row>
    <row r="14" spans="1:15" s="232" customFormat="1" ht="13.5" thickBot="1" x14ac:dyDescent="0.25">
      <c r="A14" s="812"/>
      <c r="B14" s="819">
        <v>1.4</v>
      </c>
      <c r="C14" s="820" t="s">
        <v>1239</v>
      </c>
      <c r="D14" s="807"/>
      <c r="E14" s="807"/>
      <c r="F14" s="681"/>
      <c r="G14" s="681"/>
      <c r="H14" s="681"/>
      <c r="I14" s="681"/>
      <c r="J14" s="681"/>
      <c r="K14" s="664"/>
      <c r="L14" s="1030">
        <f>L8-L10+L12</f>
        <v>0</v>
      </c>
      <c r="N14" s="233"/>
      <c r="O14" s="233"/>
    </row>
    <row r="15" spans="1:15" s="232" customFormat="1" ht="11.25" x14ac:dyDescent="0.2">
      <c r="A15" s="305"/>
      <c r="B15" s="652"/>
      <c r="C15" s="370"/>
      <c r="D15" s="651"/>
      <c r="E15" s="370"/>
      <c r="F15" s="370"/>
      <c r="G15" s="305"/>
      <c r="H15" s="305"/>
      <c r="I15" s="370"/>
      <c r="J15" s="305"/>
      <c r="L15" s="305"/>
      <c r="N15" s="233"/>
      <c r="O15" s="233"/>
    </row>
    <row r="16" spans="1:15" s="232" customFormat="1" ht="11.25" x14ac:dyDescent="0.2">
      <c r="A16" s="305"/>
      <c r="B16" s="652"/>
      <c r="C16" s="370"/>
      <c r="D16" s="651"/>
      <c r="E16" s="370"/>
      <c r="F16" s="370"/>
      <c r="G16" s="305"/>
      <c r="H16" s="305"/>
      <c r="I16" s="370"/>
      <c r="J16" s="305"/>
      <c r="L16" s="305"/>
      <c r="N16" s="233"/>
      <c r="O16" s="233"/>
    </row>
    <row r="17" spans="1:18" s="232" customFormat="1" ht="12" thickBot="1" x14ac:dyDescent="0.25">
      <c r="A17" s="305"/>
      <c r="B17" s="652"/>
      <c r="C17" s="370"/>
      <c r="D17" s="651"/>
      <c r="E17" s="370"/>
      <c r="F17" s="370"/>
      <c r="G17" s="305"/>
      <c r="H17" s="305"/>
      <c r="I17" s="370"/>
      <c r="J17" s="305"/>
      <c r="L17" s="305"/>
      <c r="N17" s="233"/>
      <c r="O17" s="233"/>
    </row>
    <row r="18" spans="1:18" s="299" customFormat="1" ht="10.9" customHeight="1" thickTop="1" x14ac:dyDescent="0.2">
      <c r="A18" s="809"/>
      <c r="B18" s="302"/>
      <c r="C18" s="302"/>
      <c r="D18" s="302"/>
      <c r="E18" s="302"/>
      <c r="F18" s="302"/>
      <c r="G18" s="734"/>
      <c r="H18" s="734"/>
      <c r="I18" s="734"/>
      <c r="J18" s="734"/>
      <c r="K18" s="674"/>
      <c r="L18" s="1217" t="s">
        <v>1248</v>
      </c>
      <c r="M18" s="300"/>
      <c r="N18" s="337"/>
    </row>
    <row r="19" spans="1:18" s="299" customFormat="1" ht="13.5" thickBot="1" x14ac:dyDescent="0.25">
      <c r="A19" s="809"/>
      <c r="B19" s="813" t="s">
        <v>1240</v>
      </c>
      <c r="C19" s="821"/>
      <c r="D19" s="821"/>
      <c r="E19" s="821"/>
      <c r="F19" s="821"/>
      <c r="G19" s="671"/>
      <c r="H19" s="1216"/>
      <c r="I19" s="1216"/>
      <c r="J19" s="1216"/>
      <c r="K19" s="674"/>
      <c r="L19" s="1218"/>
      <c r="M19" s="300"/>
      <c r="N19" s="337"/>
    </row>
    <row r="20" spans="1:18" s="299" customFormat="1" ht="13.5" thickTop="1" x14ac:dyDescent="0.2">
      <c r="A20" s="809"/>
      <c r="B20" s="821"/>
      <c r="C20" s="821"/>
      <c r="D20" s="821"/>
      <c r="E20" s="821"/>
      <c r="F20" s="668"/>
      <c r="G20" s="668"/>
      <c r="H20" s="668"/>
      <c r="I20" s="668"/>
      <c r="J20" s="668"/>
      <c r="K20" s="675"/>
      <c r="L20" s="675"/>
      <c r="M20" s="300"/>
      <c r="N20" s="337"/>
    </row>
    <row r="21" spans="1:18" s="299" customFormat="1" ht="12.75" x14ac:dyDescent="0.2">
      <c r="A21" s="809"/>
      <c r="B21" s="822">
        <v>1</v>
      </c>
      <c r="C21" s="683" t="s">
        <v>542</v>
      </c>
      <c r="D21" s="677"/>
      <c r="E21" s="821"/>
      <c r="F21" s="669"/>
      <c r="G21" s="682"/>
      <c r="H21" s="669"/>
      <c r="I21" s="682"/>
      <c r="J21" s="669"/>
      <c r="K21" s="666"/>
      <c r="L21" s="667"/>
      <c r="M21" s="300"/>
      <c r="N21" s="337"/>
    </row>
    <row r="22" spans="1:18" s="299" customFormat="1" ht="3.6" customHeight="1" x14ac:dyDescent="0.2">
      <c r="A22" s="809"/>
      <c r="B22" s="822"/>
      <c r="C22" s="683"/>
      <c r="D22" s="677"/>
      <c r="E22" s="821"/>
      <c r="F22" s="682"/>
      <c r="G22" s="682"/>
      <c r="H22" s="682"/>
      <c r="I22" s="682"/>
      <c r="J22" s="682"/>
      <c r="K22" s="666"/>
      <c r="L22" s="664"/>
      <c r="M22" s="300"/>
      <c r="N22" s="337"/>
    </row>
    <row r="23" spans="1:18" s="299" customFormat="1" ht="12.75" x14ac:dyDescent="0.2">
      <c r="A23" s="809"/>
      <c r="B23" s="822">
        <v>2</v>
      </c>
      <c r="C23" s="683" t="s">
        <v>1241</v>
      </c>
      <c r="D23" s="677"/>
      <c r="E23" s="821"/>
      <c r="F23" s="669"/>
      <c r="G23" s="682"/>
      <c r="H23" s="669"/>
      <c r="I23" s="682"/>
      <c r="J23" s="669"/>
      <c r="K23" s="666"/>
      <c r="L23" s="667"/>
      <c r="M23" s="300"/>
      <c r="N23" s="337"/>
    </row>
    <row r="24" spans="1:18" s="299" customFormat="1" ht="3" customHeight="1" thickBot="1" x14ac:dyDescent="0.25">
      <c r="A24" s="809"/>
      <c r="B24" s="822"/>
      <c r="C24" s="683"/>
      <c r="D24" s="677"/>
      <c r="E24" s="821"/>
      <c r="F24" s="682"/>
      <c r="G24" s="682"/>
      <c r="H24" s="682"/>
      <c r="I24" s="682"/>
      <c r="J24" s="682"/>
      <c r="K24" s="666"/>
      <c r="L24" s="664"/>
      <c r="M24" s="300"/>
      <c r="N24" s="337"/>
    </row>
    <row r="25" spans="1:18" s="299" customFormat="1" ht="13.5" thickBot="1" x14ac:dyDescent="0.25">
      <c r="A25" s="809"/>
      <c r="B25" s="822">
        <v>3</v>
      </c>
      <c r="C25" s="683" t="s">
        <v>1242</v>
      </c>
      <c r="D25" s="677"/>
      <c r="E25" s="821"/>
      <c r="F25" s="670"/>
      <c r="G25" s="681"/>
      <c r="H25" s="670"/>
      <c r="I25" s="681"/>
      <c r="J25" s="670"/>
      <c r="K25" s="664"/>
      <c r="L25" s="1031">
        <f>L21+L23</f>
        <v>0</v>
      </c>
      <c r="M25" s="300"/>
      <c r="N25" s="337"/>
    </row>
    <row r="26" spans="1:18" s="299" customFormat="1" ht="4.1500000000000004" customHeight="1" x14ac:dyDescent="0.2">
      <c r="A26" s="809"/>
      <c r="B26" s="822"/>
      <c r="C26" s="683"/>
      <c r="D26" s="677"/>
      <c r="E26" s="821"/>
      <c r="F26" s="682"/>
      <c r="G26" s="682"/>
      <c r="H26" s="682"/>
      <c r="I26" s="682"/>
      <c r="J26" s="682"/>
      <c r="K26" s="666"/>
      <c r="L26" s="664"/>
      <c r="M26" s="300"/>
      <c r="N26" s="337"/>
    </row>
    <row r="27" spans="1:18" s="299" customFormat="1" ht="12.75" x14ac:dyDescent="0.2">
      <c r="A27" s="809"/>
      <c r="B27" s="822">
        <v>4</v>
      </c>
      <c r="C27" s="683" t="s">
        <v>1243</v>
      </c>
      <c r="D27" s="677"/>
      <c r="E27" s="821"/>
      <c r="F27" s="682"/>
      <c r="G27" s="682"/>
      <c r="H27" s="682"/>
      <c r="I27" s="682"/>
      <c r="J27" s="682"/>
      <c r="K27" s="666"/>
      <c r="L27" s="664"/>
      <c r="M27" s="300"/>
      <c r="N27" s="337"/>
    </row>
    <row r="28" spans="1:18" s="299" customFormat="1" ht="3" customHeight="1" x14ac:dyDescent="0.2">
      <c r="A28" s="809"/>
      <c r="B28" s="822"/>
      <c r="C28" s="683"/>
      <c r="D28" s="677"/>
      <c r="E28" s="821"/>
      <c r="F28" s="682"/>
      <c r="G28" s="682"/>
      <c r="H28" s="682"/>
      <c r="I28" s="682"/>
      <c r="J28" s="682"/>
      <c r="K28" s="666"/>
      <c r="L28" s="664"/>
      <c r="M28" s="300"/>
      <c r="N28" s="337"/>
    </row>
    <row r="29" spans="1:18" s="299" customFormat="1" ht="13.9" customHeight="1" x14ac:dyDescent="0.2">
      <c r="A29" s="809"/>
      <c r="B29" s="823" t="s">
        <v>666</v>
      </c>
      <c r="C29" s="683"/>
      <c r="D29" s="677" t="s">
        <v>1244</v>
      </c>
      <c r="E29" s="821"/>
      <c r="F29" s="669"/>
      <c r="G29" s="682"/>
      <c r="H29" s="669"/>
      <c r="I29" s="682"/>
      <c r="J29" s="669"/>
      <c r="K29" s="666"/>
      <c r="L29" s="667"/>
      <c r="M29" s="300"/>
      <c r="N29" s="337"/>
    </row>
    <row r="30" spans="1:18" s="299" customFormat="1" ht="4.1500000000000004" customHeight="1" x14ac:dyDescent="0.2">
      <c r="A30" s="809"/>
      <c r="B30" s="824"/>
      <c r="C30" s="683"/>
      <c r="D30" s="677"/>
      <c r="E30" s="821"/>
      <c r="F30" s="682"/>
      <c r="G30" s="682"/>
      <c r="H30" s="682"/>
      <c r="I30" s="682"/>
      <c r="J30" s="682"/>
      <c r="K30" s="666"/>
      <c r="L30" s="664"/>
      <c r="M30" s="300"/>
      <c r="N30" s="337"/>
    </row>
    <row r="31" spans="1:18" ht="12.75" x14ac:dyDescent="0.2">
      <c r="A31" s="305"/>
      <c r="B31" s="823" t="s">
        <v>667</v>
      </c>
      <c r="C31" s="683"/>
      <c r="D31" s="677" t="s">
        <v>1245</v>
      </c>
      <c r="E31" s="821"/>
      <c r="F31" s="669"/>
      <c r="G31" s="682"/>
      <c r="H31" s="669"/>
      <c r="I31" s="682"/>
      <c r="J31" s="669"/>
      <c r="K31" s="666"/>
      <c r="L31" s="667"/>
      <c r="Q31" s="233"/>
      <c r="R31" s="233"/>
    </row>
    <row r="32" spans="1:18" ht="4.1500000000000004" customHeight="1" thickBot="1" x14ac:dyDescent="0.25">
      <c r="A32" s="305"/>
      <c r="B32" s="822"/>
      <c r="C32" s="683"/>
      <c r="D32" s="677"/>
      <c r="E32" s="821"/>
      <c r="F32" s="682"/>
      <c r="G32" s="682"/>
      <c r="H32" s="682"/>
      <c r="I32" s="682"/>
      <c r="J32" s="682"/>
      <c r="K32" s="666"/>
      <c r="L32" s="664"/>
      <c r="Q32" s="233"/>
      <c r="R32" s="233"/>
    </row>
    <row r="33" spans="1:20" ht="11.45" customHeight="1" thickBot="1" x14ac:dyDescent="0.25">
      <c r="A33" s="305"/>
      <c r="B33" s="817" t="s">
        <v>1246</v>
      </c>
      <c r="C33" s="812" t="s">
        <v>1247</v>
      </c>
      <c r="D33" s="812"/>
      <c r="E33" s="820"/>
      <c r="F33" s="670"/>
      <c r="G33" s="681"/>
      <c r="H33" s="670"/>
      <c r="I33" s="681"/>
      <c r="J33" s="670"/>
      <c r="K33" s="664"/>
      <c r="L33" s="1031">
        <f>L25-L29-L31</f>
        <v>0</v>
      </c>
      <c r="Q33" s="233"/>
      <c r="R33" s="233"/>
    </row>
    <row r="34" spans="1:20" s="232" customFormat="1" ht="12.75" x14ac:dyDescent="0.2">
      <c r="A34" s="305"/>
      <c r="B34" s="812"/>
      <c r="C34" s="812"/>
      <c r="D34" s="820"/>
      <c r="E34" s="820"/>
      <c r="F34" s="821"/>
      <c r="G34" s="821"/>
      <c r="H34" s="821"/>
      <c r="I34" s="821"/>
      <c r="J34" s="821"/>
      <c r="K34" s="672"/>
      <c r="L34" s="672"/>
      <c r="M34" s="678"/>
      <c r="N34" s="678"/>
      <c r="O34" s="233"/>
      <c r="P34" s="233"/>
      <c r="S34" s="233"/>
      <c r="T34" s="233"/>
    </row>
    <row r="35" spans="1:20" ht="12" thickBot="1" x14ac:dyDescent="0.25">
      <c r="B35" s="275" t="s">
        <v>243</v>
      </c>
      <c r="D35" s="233"/>
      <c r="F35" s="319"/>
      <c r="G35" s="319"/>
      <c r="H35" s="319"/>
      <c r="I35" s="319"/>
      <c r="J35" s="305"/>
      <c r="L35" s="305"/>
      <c r="Q35" s="233"/>
      <c r="R35" s="233"/>
    </row>
    <row r="36" spans="1:20" ht="12" thickBot="1" x14ac:dyDescent="0.25">
      <c r="B36" s="314"/>
      <c r="D36" s="1117" t="s">
        <v>1526</v>
      </c>
      <c r="F36" s="319"/>
      <c r="G36" s="319"/>
      <c r="H36" s="319"/>
      <c r="I36" s="319"/>
      <c r="J36" s="305"/>
      <c r="L36" s="305"/>
      <c r="Q36" s="233"/>
      <c r="R36" s="233"/>
    </row>
    <row r="37" spans="1:20" ht="12" thickBot="1" x14ac:dyDescent="0.25">
      <c r="B37" s="315"/>
      <c r="D37" s="233" t="s">
        <v>316</v>
      </c>
      <c r="F37" s="319"/>
      <c r="G37" s="319"/>
      <c r="H37" s="319"/>
      <c r="I37" s="319"/>
      <c r="J37" s="305"/>
      <c r="L37" s="305"/>
      <c r="Q37" s="233"/>
      <c r="R37" s="233"/>
    </row>
    <row r="38" spans="1:20" ht="10.15" hidden="1" customHeight="1" x14ac:dyDescent="0.2">
      <c r="B38" s="679"/>
      <c r="C38" s="672"/>
      <c r="D38" s="673" t="s">
        <v>315</v>
      </c>
      <c r="E38" s="672"/>
      <c r="F38" s="683"/>
      <c r="G38" s="683"/>
      <c r="H38" s="676"/>
      <c r="I38" s="683"/>
      <c r="J38" s="683"/>
      <c r="K38" s="672"/>
      <c r="L38" s="677"/>
      <c r="M38" s="672"/>
      <c r="N38" s="677"/>
    </row>
    <row r="39" spans="1:20" ht="10.15" hidden="1" customHeight="1" x14ac:dyDescent="0.2">
      <c r="B39" s="680"/>
      <c r="C39" s="672"/>
      <c r="D39" s="673" t="s">
        <v>316</v>
      </c>
      <c r="E39" s="672"/>
      <c r="F39" s="683"/>
      <c r="G39" s="683"/>
      <c r="H39" s="676"/>
      <c r="I39" s="683"/>
      <c r="J39" s="683"/>
      <c r="K39" s="672"/>
      <c r="L39" s="677"/>
      <c r="M39" s="672"/>
      <c r="N39" s="677"/>
    </row>
    <row r="40" spans="1:20" ht="10.15" hidden="1" customHeight="1" x14ac:dyDescent="0.2"/>
    <row r="41" spans="1:20" ht="11.25" hidden="1" x14ac:dyDescent="0.2"/>
    <row r="42" spans="1:20" ht="11.25" hidden="1" x14ac:dyDescent="0.2"/>
    <row r="43" spans="1:20" ht="11.25" hidden="1" x14ac:dyDescent="0.2"/>
    <row r="44" spans="1:20" ht="11.25" hidden="1" x14ac:dyDescent="0.2"/>
    <row r="45" spans="1:20" ht="11.25" hidden="1" x14ac:dyDescent="0.2"/>
    <row r="46" spans="1:20" ht="11.25" hidden="1" x14ac:dyDescent="0.2"/>
    <row r="47" spans="1:20" ht="11.25" hidden="1" x14ac:dyDescent="0.2"/>
    <row r="48" spans="1:20" ht="11.25" hidden="1" x14ac:dyDescent="0.2"/>
    <row r="49" spans="9:9" ht="11.25" hidden="1" x14ac:dyDescent="0.2"/>
    <row r="50" spans="9:9" ht="11.25" hidden="1" x14ac:dyDescent="0.2"/>
    <row r="51" spans="9:9" ht="11.25" hidden="1" x14ac:dyDescent="0.2"/>
    <row r="52" spans="9:9" ht="11.25" hidden="1" x14ac:dyDescent="0.2"/>
    <row r="53" spans="9:9" ht="11.25" hidden="1" x14ac:dyDescent="0.2"/>
    <row r="54" spans="9:9" ht="11.25" hidden="1" x14ac:dyDescent="0.2"/>
    <row r="55" spans="9:9" ht="11.25" hidden="1" x14ac:dyDescent="0.2">
      <c r="I55" s="305"/>
    </row>
    <row r="56" spans="9:9" ht="11.25" hidden="1" x14ac:dyDescent="0.2"/>
    <row r="57" spans="9:9" ht="11.25" hidden="1" x14ac:dyDescent="0.2"/>
    <row r="58" spans="9:9" ht="11.25" hidden="1" x14ac:dyDescent="0.2"/>
    <row r="59" spans="9:9" ht="11.25" hidden="1" x14ac:dyDescent="0.2"/>
    <row r="60" spans="9:9" ht="11.25" hidden="1" x14ac:dyDescent="0.2"/>
    <row r="61" spans="9:9" ht="11.25" hidden="1" x14ac:dyDescent="0.2"/>
    <row r="62" spans="9:9" ht="11.25" hidden="1" x14ac:dyDescent="0.2"/>
    <row r="63" spans="9:9" ht="11.25" hidden="1" x14ac:dyDescent="0.2"/>
    <row r="64" spans="9:9" ht="11.25" hidden="1" x14ac:dyDescent="0.2"/>
    <row r="65" ht="11.25" hidden="1" x14ac:dyDescent="0.2"/>
    <row r="66" ht="11.25" hidden="1" x14ac:dyDescent="0.2"/>
    <row r="67" ht="11.25" hidden="1" x14ac:dyDescent="0.2"/>
    <row r="68" ht="11.25" hidden="1" x14ac:dyDescent="0.2"/>
    <row r="69" ht="11.25" hidden="1" x14ac:dyDescent="0.2"/>
    <row r="70" ht="11.25" hidden="1" x14ac:dyDescent="0.2"/>
    <row r="71" ht="11.25" hidden="1" x14ac:dyDescent="0.2"/>
    <row r="72" ht="11.25" hidden="1" x14ac:dyDescent="0.2"/>
    <row r="73" ht="11.25" hidden="1" x14ac:dyDescent="0.2"/>
    <row r="74" ht="11.25" hidden="1" x14ac:dyDescent="0.2"/>
    <row r="75" ht="11.25" hidden="1" x14ac:dyDescent="0.2"/>
  </sheetData>
  <sheetProtection algorithmName="SHA-512" hashValue="4oBozovVQnzg9YryXB3wOHliGGC4i0qkP7m7pe+DworjZsSWhpj80asimFtdIRT6UGaigCpgmyyEEDBShrU2kw==" saltValue="OP2KOme1EzHd+Ro6tAegcg==" spinCount="100000" sheet="1" objects="1" scenarios="1"/>
  <mergeCells count="4">
    <mergeCell ref="B5:E5"/>
    <mergeCell ref="L5:L6"/>
    <mergeCell ref="H19:J19"/>
    <mergeCell ref="L18:L19"/>
  </mergeCells>
  <pageMargins left="0.7" right="0.7" top="0.75" bottom="0.75" header="0.3" footer="0.3"/>
  <pageSetup paperSize="9" orientation="landscape" r:id="rId1"/>
  <headerFooter alignWithMargins="0">
    <oddFooter>&amp;L&amp;8&amp;A&amp;R&amp;8&amp;P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4"/>
  <sheetViews>
    <sheetView showGridLines="0" zoomScale="80" zoomScaleNormal="80" workbookViewId="0">
      <selection activeCell="K9" sqref="K9"/>
    </sheetView>
  </sheetViews>
  <sheetFormatPr defaultColWidth="0" defaultRowHeight="12.75" zeroHeight="1" x14ac:dyDescent="0.2"/>
  <cols>
    <col min="1" max="1" width="2.28515625" style="338" customWidth="1"/>
    <col min="2" max="2" width="5.7109375" style="357" customWidth="1"/>
    <col min="3" max="3" width="45.7109375" style="357" customWidth="1"/>
    <col min="4" max="4" width="1.140625" style="357" customWidth="1"/>
    <col min="5" max="5" width="15.85546875" style="357" customWidth="1"/>
    <col min="6" max="6" width="1.140625" style="357" customWidth="1"/>
    <col min="7" max="8" width="12.5703125" style="357" customWidth="1"/>
    <col min="9" max="9" width="2.42578125" style="357" customWidth="1"/>
    <col min="10" max="11" width="14.5703125" style="357" customWidth="1"/>
    <col min="12" max="12" width="11.5703125" style="357" customWidth="1"/>
    <col min="13" max="13" width="1.140625" style="357" customWidth="1"/>
    <col min="14" max="14" width="11.5703125" style="357" customWidth="1"/>
    <col min="15" max="15" width="2.28515625" style="357" customWidth="1"/>
    <col min="16" max="16384" width="0" style="357" hidden="1"/>
  </cols>
  <sheetData>
    <row r="1" spans="1:11" s="232" customFormat="1" ht="13.5" thickBot="1" x14ac:dyDescent="0.3">
      <c r="A1" s="305"/>
      <c r="B1" s="610" t="s">
        <v>824</v>
      </c>
      <c r="C1" s="370"/>
      <c r="D1" s="305"/>
      <c r="E1" s="370"/>
      <c r="F1" s="305"/>
      <c r="G1" s="305"/>
      <c r="J1" s="31" t="s">
        <v>213</v>
      </c>
      <c r="K1" s="738" t="str">
        <f>IF('Sec A Balance Sheet - SF'!$I$1=0," ",'Sec A Balance Sheet - SF'!$I$1)</f>
        <v xml:space="preserve"> </v>
      </c>
    </row>
    <row r="2" spans="1:11" s="232" customFormat="1" x14ac:dyDescent="0.25">
      <c r="A2" s="305"/>
      <c r="B2" s="610" t="s">
        <v>66</v>
      </c>
      <c r="C2" s="370"/>
      <c r="D2" s="305"/>
      <c r="E2" s="370"/>
      <c r="F2" s="305"/>
      <c r="G2" s="305"/>
      <c r="I2" s="305"/>
      <c r="K2" s="305"/>
    </row>
    <row r="3" spans="1:11" s="232" customFormat="1" ht="11.25" x14ac:dyDescent="0.2">
      <c r="A3" s="305"/>
      <c r="B3" s="652" t="s">
        <v>544</v>
      </c>
      <c r="C3" s="370"/>
      <c r="D3" s="305"/>
      <c r="E3" s="370"/>
      <c r="F3" s="305"/>
      <c r="G3" s="305"/>
      <c r="I3" s="305"/>
      <c r="K3" s="305"/>
    </row>
    <row r="4" spans="1:11" s="232" customFormat="1" ht="12" thickBot="1" x14ac:dyDescent="0.25">
      <c r="A4" s="233"/>
      <c r="B4" s="233"/>
      <c r="D4" s="305"/>
      <c r="F4" s="305"/>
      <c r="G4" s="305"/>
      <c r="I4" s="305"/>
      <c r="K4" s="305"/>
    </row>
    <row r="5" spans="1:11" s="338" customFormat="1" ht="13.5" thickTop="1" x14ac:dyDescent="0.2">
      <c r="C5" s="1219" t="s">
        <v>547</v>
      </c>
      <c r="D5" s="339"/>
      <c r="E5" s="1219" t="s">
        <v>18</v>
      </c>
      <c r="F5" s="339"/>
      <c r="G5" s="1225" t="s">
        <v>545</v>
      </c>
      <c r="H5" s="1226"/>
      <c r="J5" s="1225" t="s">
        <v>546</v>
      </c>
      <c r="K5" s="1226"/>
    </row>
    <row r="6" spans="1:11" s="340" customFormat="1" ht="30" customHeight="1" thickBot="1" x14ac:dyDescent="0.25">
      <c r="B6" s="338"/>
      <c r="C6" s="1220"/>
      <c r="D6" s="339"/>
      <c r="E6" s="1220"/>
      <c r="F6" s="339"/>
      <c r="G6" s="341" t="s">
        <v>317</v>
      </c>
      <c r="H6" s="825" t="s">
        <v>1196</v>
      </c>
      <c r="I6" s="338"/>
      <c r="J6" s="341" t="s">
        <v>1521</v>
      </c>
      <c r="K6" s="825" t="s">
        <v>1196</v>
      </c>
    </row>
    <row r="7" spans="1:11" s="338" customFormat="1" ht="14.25" thickTop="1" thickBot="1" x14ac:dyDescent="0.25">
      <c r="C7" s="342"/>
      <c r="D7" s="339"/>
      <c r="E7" s="342"/>
      <c r="F7" s="339"/>
      <c r="G7" s="343"/>
      <c r="H7" s="343"/>
      <c r="J7" s="344"/>
      <c r="K7" s="460"/>
    </row>
    <row r="8" spans="1:11" s="349" customFormat="1" ht="13.5" thickBot="1" x14ac:dyDescent="0.25">
      <c r="A8" s="345"/>
      <c r="B8" s="346" t="s">
        <v>216</v>
      </c>
      <c r="C8" s="1113"/>
      <c r="D8" s="304"/>
      <c r="E8" s="347"/>
      <c r="F8" s="304"/>
      <c r="G8" s="348"/>
      <c r="H8" s="354" t="e">
        <f>G8/$I$35</f>
        <v>#DIV/0!</v>
      </c>
      <c r="I8" s="233"/>
      <c r="J8" s="348"/>
      <c r="K8" s="354" t="e">
        <f>J8/$I$35</f>
        <v>#DIV/0!</v>
      </c>
    </row>
    <row r="9" spans="1:11" s="338" customFormat="1" ht="13.5" thickBot="1" x14ac:dyDescent="0.25">
      <c r="A9" s="345"/>
      <c r="B9" s="346" t="s">
        <v>225</v>
      </c>
      <c r="C9" s="1113"/>
      <c r="D9" s="304"/>
      <c r="E9" s="347"/>
      <c r="F9" s="304"/>
      <c r="G9" s="348"/>
      <c r="H9" s="354" t="e">
        <f t="shared" ref="H9:H32" si="0">G9/$I$35</f>
        <v>#DIV/0!</v>
      </c>
      <c r="I9" s="233"/>
      <c r="J9" s="348"/>
      <c r="K9" s="354" t="e">
        <f t="shared" ref="K9:K32" si="1">J9/$I$35</f>
        <v>#DIV/0!</v>
      </c>
    </row>
    <row r="10" spans="1:11" s="338" customFormat="1" ht="13.5" thickBot="1" x14ac:dyDescent="0.25">
      <c r="A10" s="345"/>
      <c r="B10" s="346" t="s">
        <v>236</v>
      </c>
      <c r="C10" s="1113"/>
      <c r="D10" s="304"/>
      <c r="E10" s="347"/>
      <c r="F10" s="304"/>
      <c r="G10" s="348"/>
      <c r="H10" s="354" t="e">
        <f t="shared" si="0"/>
        <v>#DIV/0!</v>
      </c>
      <c r="I10" s="233"/>
      <c r="J10" s="348"/>
      <c r="K10" s="354" t="e">
        <f t="shared" si="1"/>
        <v>#DIV/0!</v>
      </c>
    </row>
    <row r="11" spans="1:11" s="338" customFormat="1" ht="13.5" thickBot="1" x14ac:dyDescent="0.25">
      <c r="A11" s="345"/>
      <c r="B11" s="346" t="s">
        <v>272</v>
      </c>
      <c r="C11" s="1113"/>
      <c r="D11" s="304"/>
      <c r="E11" s="347"/>
      <c r="F11" s="304"/>
      <c r="G11" s="348"/>
      <c r="H11" s="354" t="e">
        <f t="shared" si="0"/>
        <v>#DIV/0!</v>
      </c>
      <c r="I11" s="233"/>
      <c r="J11" s="348"/>
      <c r="K11" s="354" t="e">
        <f t="shared" si="1"/>
        <v>#DIV/0!</v>
      </c>
    </row>
    <row r="12" spans="1:11" s="338" customFormat="1" ht="13.5" thickBot="1" x14ac:dyDescent="0.25">
      <c r="A12" s="345"/>
      <c r="B12" s="346" t="s">
        <v>274</v>
      </c>
      <c r="C12" s="1113"/>
      <c r="D12" s="304"/>
      <c r="E12" s="347"/>
      <c r="F12" s="304"/>
      <c r="G12" s="348"/>
      <c r="H12" s="354" t="e">
        <f t="shared" si="0"/>
        <v>#DIV/0!</v>
      </c>
      <c r="I12" s="233"/>
      <c r="J12" s="348"/>
      <c r="K12" s="354" t="e">
        <f t="shared" si="1"/>
        <v>#DIV/0!</v>
      </c>
    </row>
    <row r="13" spans="1:11" s="338" customFormat="1" ht="13.5" thickBot="1" x14ac:dyDescent="0.25">
      <c r="A13" s="345"/>
      <c r="B13" s="346" t="s">
        <v>275</v>
      </c>
      <c r="C13" s="1113"/>
      <c r="D13" s="304"/>
      <c r="E13" s="347"/>
      <c r="F13" s="304"/>
      <c r="G13" s="348"/>
      <c r="H13" s="354" t="e">
        <f t="shared" si="0"/>
        <v>#DIV/0!</v>
      </c>
      <c r="I13" s="233"/>
      <c r="J13" s="348"/>
      <c r="K13" s="354" t="e">
        <f t="shared" si="1"/>
        <v>#DIV/0!</v>
      </c>
    </row>
    <row r="14" spans="1:11" s="338" customFormat="1" ht="13.5" thickBot="1" x14ac:dyDescent="0.25">
      <c r="A14" s="345"/>
      <c r="B14" s="346" t="s">
        <v>470</v>
      </c>
      <c r="C14" s="1113"/>
      <c r="D14" s="304"/>
      <c r="E14" s="347"/>
      <c r="F14" s="304"/>
      <c r="G14" s="348"/>
      <c r="H14" s="354" t="e">
        <f t="shared" si="0"/>
        <v>#DIV/0!</v>
      </c>
      <c r="I14" s="233"/>
      <c r="J14" s="348"/>
      <c r="K14" s="354" t="e">
        <f t="shared" si="1"/>
        <v>#DIV/0!</v>
      </c>
    </row>
    <row r="15" spans="1:11" s="338" customFormat="1" ht="13.5" thickBot="1" x14ac:dyDescent="0.25">
      <c r="A15" s="345"/>
      <c r="B15" s="346" t="s">
        <v>472</v>
      </c>
      <c r="C15" s="1113"/>
      <c r="D15" s="304"/>
      <c r="E15" s="347"/>
      <c r="F15" s="304"/>
      <c r="G15" s="348"/>
      <c r="H15" s="354" t="e">
        <f t="shared" si="0"/>
        <v>#DIV/0!</v>
      </c>
      <c r="I15" s="233"/>
      <c r="J15" s="348"/>
      <c r="K15" s="354" t="e">
        <f t="shared" si="1"/>
        <v>#DIV/0!</v>
      </c>
    </row>
    <row r="16" spans="1:11" s="338" customFormat="1" ht="13.5" thickBot="1" x14ac:dyDescent="0.25">
      <c r="A16" s="345"/>
      <c r="B16" s="346" t="s">
        <v>686</v>
      </c>
      <c r="C16" s="1113"/>
      <c r="D16" s="304"/>
      <c r="E16" s="347"/>
      <c r="F16" s="304"/>
      <c r="G16" s="348"/>
      <c r="H16" s="354" t="e">
        <f t="shared" si="0"/>
        <v>#DIV/0!</v>
      </c>
      <c r="I16" s="233"/>
      <c r="J16" s="348"/>
      <c r="K16" s="354" t="e">
        <f t="shared" si="1"/>
        <v>#DIV/0!</v>
      </c>
    </row>
    <row r="17" spans="1:11" s="338" customFormat="1" ht="13.5" thickBot="1" x14ac:dyDescent="0.25">
      <c r="A17" s="345"/>
      <c r="B17" s="346" t="s">
        <v>687</v>
      </c>
      <c r="C17" s="1113"/>
      <c r="D17" s="304"/>
      <c r="E17" s="347"/>
      <c r="F17" s="304"/>
      <c r="G17" s="348"/>
      <c r="H17" s="354" t="e">
        <f t="shared" si="0"/>
        <v>#DIV/0!</v>
      </c>
      <c r="I17" s="233"/>
      <c r="J17" s="348"/>
      <c r="K17" s="354" t="e">
        <f t="shared" si="1"/>
        <v>#DIV/0!</v>
      </c>
    </row>
    <row r="18" spans="1:11" s="338" customFormat="1" ht="13.5" thickBot="1" x14ac:dyDescent="0.25">
      <c r="A18" s="345"/>
      <c r="B18" s="346" t="s">
        <v>691</v>
      </c>
      <c r="C18" s="1113"/>
      <c r="D18" s="304"/>
      <c r="E18" s="347"/>
      <c r="F18" s="304"/>
      <c r="G18" s="348"/>
      <c r="H18" s="354" t="e">
        <f t="shared" si="0"/>
        <v>#DIV/0!</v>
      </c>
      <c r="I18" s="233"/>
      <c r="J18" s="348"/>
      <c r="K18" s="354" t="e">
        <f t="shared" si="1"/>
        <v>#DIV/0!</v>
      </c>
    </row>
    <row r="19" spans="1:11" s="338" customFormat="1" ht="13.5" thickBot="1" x14ac:dyDescent="0.25">
      <c r="A19" s="345"/>
      <c r="B19" s="346" t="s">
        <v>696</v>
      </c>
      <c r="C19" s="1113"/>
      <c r="D19" s="304"/>
      <c r="E19" s="347"/>
      <c r="F19" s="304"/>
      <c r="G19" s="348"/>
      <c r="H19" s="354" t="e">
        <f t="shared" si="0"/>
        <v>#DIV/0!</v>
      </c>
      <c r="I19" s="233"/>
      <c r="J19" s="348"/>
      <c r="K19" s="354" t="e">
        <f t="shared" si="1"/>
        <v>#DIV/0!</v>
      </c>
    </row>
    <row r="20" spans="1:11" s="338" customFormat="1" ht="13.5" thickBot="1" x14ac:dyDescent="0.25">
      <c r="A20" s="345"/>
      <c r="B20" s="346" t="s">
        <v>703</v>
      </c>
      <c r="C20" s="1113"/>
      <c r="D20" s="304"/>
      <c r="E20" s="347"/>
      <c r="F20" s="304"/>
      <c r="G20" s="348"/>
      <c r="H20" s="354" t="e">
        <f t="shared" si="0"/>
        <v>#DIV/0!</v>
      </c>
      <c r="I20" s="233"/>
      <c r="J20" s="348"/>
      <c r="K20" s="354" t="e">
        <f t="shared" si="1"/>
        <v>#DIV/0!</v>
      </c>
    </row>
    <row r="21" spans="1:11" s="338" customFormat="1" ht="13.5" thickBot="1" x14ac:dyDescent="0.25">
      <c r="A21" s="345"/>
      <c r="B21" s="346" t="s">
        <v>550</v>
      </c>
      <c r="C21" s="1113"/>
      <c r="D21" s="304"/>
      <c r="E21" s="347"/>
      <c r="F21" s="304"/>
      <c r="G21" s="348"/>
      <c r="H21" s="354" t="e">
        <f t="shared" si="0"/>
        <v>#DIV/0!</v>
      </c>
      <c r="I21" s="233"/>
      <c r="J21" s="348"/>
      <c r="K21" s="354" t="e">
        <f t="shared" si="1"/>
        <v>#DIV/0!</v>
      </c>
    </row>
    <row r="22" spans="1:11" s="338" customFormat="1" ht="13.5" thickBot="1" x14ac:dyDescent="0.25">
      <c r="A22" s="345"/>
      <c r="B22" s="346" t="s">
        <v>551</v>
      </c>
      <c r="C22" s="1113"/>
      <c r="D22" s="304"/>
      <c r="E22" s="347"/>
      <c r="F22" s="304"/>
      <c r="G22" s="348"/>
      <c r="H22" s="354" t="e">
        <f>G22/$I$35</f>
        <v>#DIV/0!</v>
      </c>
      <c r="I22" s="233"/>
      <c r="J22" s="348"/>
      <c r="K22" s="354" t="e">
        <f t="shared" si="1"/>
        <v>#DIV/0!</v>
      </c>
    </row>
    <row r="23" spans="1:11" s="338" customFormat="1" ht="13.5" thickBot="1" x14ac:dyDescent="0.25">
      <c r="A23" s="345"/>
      <c r="B23" s="346" t="s">
        <v>552</v>
      </c>
      <c r="C23" s="1113"/>
      <c r="D23" s="304"/>
      <c r="E23" s="347"/>
      <c r="F23" s="304"/>
      <c r="G23" s="348"/>
      <c r="H23" s="354" t="e">
        <f t="shared" si="0"/>
        <v>#DIV/0!</v>
      </c>
      <c r="I23" s="233"/>
      <c r="J23" s="348"/>
      <c r="K23" s="354" t="e">
        <f t="shared" si="1"/>
        <v>#DIV/0!</v>
      </c>
    </row>
    <row r="24" spans="1:11" s="338" customFormat="1" ht="13.5" thickBot="1" x14ac:dyDescent="0.25">
      <c r="A24" s="345"/>
      <c r="B24" s="346" t="s">
        <v>553</v>
      </c>
      <c r="C24" s="1113"/>
      <c r="D24" s="304"/>
      <c r="E24" s="347"/>
      <c r="F24" s="304"/>
      <c r="G24" s="348"/>
      <c r="H24" s="354" t="e">
        <f t="shared" si="0"/>
        <v>#DIV/0!</v>
      </c>
      <c r="I24" s="233"/>
      <c r="J24" s="348"/>
      <c r="K24" s="354" t="e">
        <f t="shared" si="1"/>
        <v>#DIV/0!</v>
      </c>
    </row>
    <row r="25" spans="1:11" s="338" customFormat="1" ht="13.5" thickBot="1" x14ac:dyDescent="0.25">
      <c r="A25" s="345"/>
      <c r="B25" s="346" t="s">
        <v>554</v>
      </c>
      <c r="C25" s="1113"/>
      <c r="D25" s="304"/>
      <c r="E25" s="347"/>
      <c r="F25" s="304"/>
      <c r="G25" s="348"/>
      <c r="H25" s="354" t="e">
        <f t="shared" si="0"/>
        <v>#DIV/0!</v>
      </c>
      <c r="I25" s="233"/>
      <c r="J25" s="348"/>
      <c r="K25" s="354" t="e">
        <f t="shared" si="1"/>
        <v>#DIV/0!</v>
      </c>
    </row>
    <row r="26" spans="1:11" s="338" customFormat="1" ht="13.5" thickBot="1" x14ac:dyDescent="0.25">
      <c r="A26" s="345"/>
      <c r="B26" s="346" t="s">
        <v>555</v>
      </c>
      <c r="C26" s="1113"/>
      <c r="D26" s="304"/>
      <c r="E26" s="347"/>
      <c r="F26" s="304"/>
      <c r="G26" s="348"/>
      <c r="H26" s="354" t="e">
        <f t="shared" si="0"/>
        <v>#DIV/0!</v>
      </c>
      <c r="I26" s="233"/>
      <c r="J26" s="348"/>
      <c r="K26" s="354" t="e">
        <f>J26/$I$35</f>
        <v>#DIV/0!</v>
      </c>
    </row>
    <row r="27" spans="1:11" s="338" customFormat="1" ht="13.5" thickBot="1" x14ac:dyDescent="0.25">
      <c r="A27" s="345"/>
      <c r="B27" s="346" t="s">
        <v>556</v>
      </c>
      <c r="C27" s="1113"/>
      <c r="D27" s="304"/>
      <c r="E27" s="347"/>
      <c r="F27" s="304"/>
      <c r="G27" s="348"/>
      <c r="H27" s="354" t="e">
        <f t="shared" si="0"/>
        <v>#DIV/0!</v>
      </c>
      <c r="I27" s="233"/>
      <c r="J27" s="348"/>
      <c r="K27" s="354" t="e">
        <f t="shared" si="1"/>
        <v>#DIV/0!</v>
      </c>
    </row>
    <row r="28" spans="1:11" s="338" customFormat="1" ht="13.5" thickBot="1" x14ac:dyDescent="0.25">
      <c r="A28" s="345"/>
      <c r="B28" s="346" t="s">
        <v>557</v>
      </c>
      <c r="C28" s="1113"/>
      <c r="D28" s="304"/>
      <c r="E28" s="347"/>
      <c r="F28" s="304"/>
      <c r="G28" s="348"/>
      <c r="H28" s="354" t="e">
        <f t="shared" si="0"/>
        <v>#DIV/0!</v>
      </c>
      <c r="I28" s="233"/>
      <c r="J28" s="348"/>
      <c r="K28" s="354" t="e">
        <f t="shared" si="1"/>
        <v>#DIV/0!</v>
      </c>
    </row>
    <row r="29" spans="1:11" s="338" customFormat="1" ht="13.5" thickBot="1" x14ac:dyDescent="0.25">
      <c r="A29" s="345"/>
      <c r="B29" s="346" t="s">
        <v>558</v>
      </c>
      <c r="C29" s="1113"/>
      <c r="D29" s="304"/>
      <c r="E29" s="347"/>
      <c r="F29" s="304"/>
      <c r="G29" s="348"/>
      <c r="H29" s="354" t="e">
        <f t="shared" si="0"/>
        <v>#DIV/0!</v>
      </c>
      <c r="I29" s="233"/>
      <c r="J29" s="348"/>
      <c r="K29" s="354" t="e">
        <f t="shared" si="1"/>
        <v>#DIV/0!</v>
      </c>
    </row>
    <row r="30" spans="1:11" s="338" customFormat="1" ht="13.5" thickBot="1" x14ac:dyDescent="0.25">
      <c r="A30" s="345"/>
      <c r="B30" s="346" t="s">
        <v>559</v>
      </c>
      <c r="C30" s="1113"/>
      <c r="D30" s="304"/>
      <c r="E30" s="347"/>
      <c r="F30" s="304"/>
      <c r="G30" s="348"/>
      <c r="H30" s="354" t="e">
        <f t="shared" si="0"/>
        <v>#DIV/0!</v>
      </c>
      <c r="I30" s="233"/>
      <c r="J30" s="348"/>
      <c r="K30" s="354" t="e">
        <f t="shared" si="1"/>
        <v>#DIV/0!</v>
      </c>
    </row>
    <row r="31" spans="1:11" s="338" customFormat="1" ht="13.5" thickBot="1" x14ac:dyDescent="0.25">
      <c r="A31" s="345"/>
      <c r="B31" s="346" t="s">
        <v>560</v>
      </c>
      <c r="C31" s="1113"/>
      <c r="D31" s="304"/>
      <c r="E31" s="347"/>
      <c r="F31" s="304"/>
      <c r="G31" s="348"/>
      <c r="H31" s="354" t="e">
        <f>G31/$I$35</f>
        <v>#DIV/0!</v>
      </c>
      <c r="I31" s="233"/>
      <c r="J31" s="348"/>
      <c r="K31" s="354" t="e">
        <f t="shared" si="1"/>
        <v>#DIV/0!</v>
      </c>
    </row>
    <row r="32" spans="1:11" s="338" customFormat="1" ht="13.5" thickBot="1" x14ac:dyDescent="0.25">
      <c r="A32" s="345"/>
      <c r="B32" s="346" t="s">
        <v>561</v>
      </c>
      <c r="C32" s="1113"/>
      <c r="D32" s="304"/>
      <c r="E32" s="347"/>
      <c r="F32" s="304"/>
      <c r="G32" s="348"/>
      <c r="H32" s="354" t="e">
        <f t="shared" si="0"/>
        <v>#DIV/0!</v>
      </c>
      <c r="I32" s="233"/>
      <c r="J32" s="348"/>
      <c r="K32" s="354" t="e">
        <f t="shared" si="1"/>
        <v>#DIV/0!</v>
      </c>
    </row>
    <row r="33" spans="1:15" s="338" customFormat="1" ht="5.25" customHeight="1" thickBot="1" x14ac:dyDescent="0.25">
      <c r="A33" s="349"/>
      <c r="B33" s="349"/>
      <c r="C33" s="309"/>
      <c r="D33" s="309"/>
      <c r="E33" s="309"/>
      <c r="F33" s="309"/>
      <c r="G33" s="309"/>
      <c r="H33" s="305"/>
      <c r="I33" s="309"/>
      <c r="J33" s="309"/>
      <c r="K33" s="309"/>
    </row>
    <row r="34" spans="1:15" s="340" customFormat="1" ht="13.5" thickBot="1" x14ac:dyDescent="0.25">
      <c r="A34" s="350"/>
      <c r="C34" s="655" t="s">
        <v>565</v>
      </c>
      <c r="D34" s="656"/>
      <c r="E34" s="655"/>
      <c r="F34" s="656"/>
      <c r="G34" s="354">
        <f>SUM(G8:G32)</f>
        <v>0</v>
      </c>
      <c r="H34" s="657"/>
      <c r="I34" s="658"/>
      <c r="J34" s="354">
        <f>SUM(J8:J32)</f>
        <v>0</v>
      </c>
      <c r="K34" s="657"/>
    </row>
    <row r="35" spans="1:15" ht="13.5" thickBot="1" x14ac:dyDescent="0.25">
      <c r="A35" s="349"/>
      <c r="C35" s="826" t="s">
        <v>1040</v>
      </c>
      <c r="D35" s="827"/>
      <c r="E35" s="827"/>
      <c r="F35" s="827"/>
      <c r="G35" s="827"/>
      <c r="H35" s="828"/>
      <c r="I35" s="1222">
        <f>'Capital Base - Conso'!N74</f>
        <v>0</v>
      </c>
      <c r="J35" s="1223"/>
      <c r="K35" s="1224"/>
      <c r="L35" s="355"/>
      <c r="M35" s="355"/>
      <c r="N35" s="355"/>
      <c r="O35" s="356"/>
    </row>
    <row r="36" spans="1:15" ht="13.5" thickTop="1" x14ac:dyDescent="0.2">
      <c r="A36" s="349"/>
      <c r="B36" s="622"/>
      <c r="C36" s="622"/>
      <c r="D36" s="623"/>
      <c r="E36" s="623"/>
      <c r="F36" s="623"/>
      <c r="G36" s="623"/>
      <c r="H36" s="624"/>
      <c r="I36" s="625"/>
      <c r="J36" s="625"/>
      <c r="K36" s="625"/>
      <c r="L36" s="355"/>
      <c r="M36" s="355"/>
      <c r="N36" s="355"/>
      <c r="O36" s="355"/>
    </row>
    <row r="37" spans="1:15" s="233" customFormat="1" ht="12" thickBot="1" x14ac:dyDescent="0.25">
      <c r="B37" s="275" t="s">
        <v>243</v>
      </c>
      <c r="D37" s="313"/>
      <c r="E37" s="313"/>
      <c r="F37" s="313"/>
      <c r="H37" s="313"/>
      <c r="J37" s="305"/>
    </row>
    <row r="38" spans="1:15" s="233" customFormat="1" ht="12" thickBot="1" x14ac:dyDescent="0.25">
      <c r="B38" s="314"/>
      <c r="C38" s="233" t="s">
        <v>315</v>
      </c>
      <c r="D38" s="313"/>
      <c r="E38" s="313"/>
      <c r="F38" s="313"/>
      <c r="H38" s="313"/>
      <c r="J38" s="305"/>
    </row>
    <row r="39" spans="1:15" s="233" customFormat="1" ht="12" thickBot="1" x14ac:dyDescent="0.25">
      <c r="B39" s="315"/>
      <c r="C39" s="233" t="s">
        <v>316</v>
      </c>
      <c r="D39" s="313"/>
      <c r="E39" s="313"/>
      <c r="F39" s="313"/>
      <c r="H39" s="313"/>
      <c r="J39" s="305"/>
    </row>
    <row r="40" spans="1:15" s="232" customFormat="1" ht="11.25" x14ac:dyDescent="0.2">
      <c r="A40" s="233"/>
      <c r="B40" s="358"/>
      <c r="C40" s="359"/>
      <c r="D40" s="829"/>
      <c r="E40" s="829"/>
      <c r="F40" s="829"/>
      <c r="G40" s="830"/>
      <c r="H40" s="829"/>
      <c r="I40" s="830"/>
      <c r="J40" s="831"/>
      <c r="K40" s="830"/>
      <c r="L40" s="831"/>
      <c r="M40" s="831"/>
      <c r="N40" s="830"/>
      <c r="O40" s="233"/>
    </row>
    <row r="41" spans="1:15" s="232" customFormat="1" ht="11.25" x14ac:dyDescent="0.2">
      <c r="A41" s="233"/>
      <c r="B41" s="358"/>
      <c r="C41" s="359"/>
      <c r="D41" s="829"/>
      <c r="E41" s="829"/>
      <c r="F41" s="829"/>
      <c r="G41" s="830"/>
      <c r="H41" s="829"/>
      <c r="I41" s="830"/>
      <c r="J41" s="831"/>
      <c r="K41" s="830"/>
      <c r="L41" s="831"/>
      <c r="M41" s="831"/>
      <c r="N41" s="830"/>
      <c r="O41" s="233"/>
    </row>
    <row r="42" spans="1:15" s="232" customFormat="1" ht="24.75" customHeight="1" x14ac:dyDescent="0.2">
      <c r="A42" s="233"/>
      <c r="B42" s="358"/>
      <c r="C42" s="360"/>
      <c r="D42" s="360"/>
      <c r="E42" s="1221"/>
      <c r="F42" s="1221"/>
      <c r="G42" s="1221"/>
      <c r="H42" s="1221"/>
      <c r="I42" s="1221"/>
      <c r="J42" s="1221"/>
      <c r="K42" s="1221"/>
      <c r="L42" s="863"/>
      <c r="M42" s="863"/>
      <c r="N42" s="863"/>
    </row>
    <row r="43" spans="1:15" x14ac:dyDescent="0.2">
      <c r="D43" s="832"/>
      <c r="E43" s="832"/>
      <c r="F43" s="832"/>
      <c r="G43" s="832"/>
      <c r="H43" s="832"/>
      <c r="I43" s="832"/>
      <c r="J43" s="832"/>
      <c r="K43" s="832"/>
      <c r="L43" s="832"/>
      <c r="M43" s="832"/>
      <c r="N43" s="832"/>
    </row>
    <row r="44" spans="1:15" hidden="1" x14ac:dyDescent="0.2"/>
    <row r="45" spans="1:15" hidden="1" x14ac:dyDescent="0.2"/>
    <row r="46" spans="1:15" hidden="1" x14ac:dyDescent="0.2"/>
    <row r="47" spans="1:15" hidden="1" x14ac:dyDescent="0.2"/>
    <row r="48" spans="1:15" hidden="1" x14ac:dyDescent="0.2"/>
    <row r="49" hidden="1" x14ac:dyDescent="0.2"/>
    <row r="50" hidden="1" x14ac:dyDescent="0.2"/>
    <row r="51" hidden="1" x14ac:dyDescent="0.2"/>
    <row r="52" hidden="1" x14ac:dyDescent="0.2"/>
    <row r="53" hidden="1" x14ac:dyDescent="0.2"/>
    <row r="54" x14ac:dyDescent="0.2"/>
  </sheetData>
  <sheetProtection algorithmName="SHA-512" hashValue="06To6InE4gRqSxLlvG5ANmpAjXMH/Ciz44Bup8tg7AQcs5xvyL/ahEWgU7LNZJO6Vf1jz2f0K8HUPkAS/pFAvg==" saltValue="rAeVZQrEDd4pd6CKFU1czA==" spinCount="100000" sheet="1" objects="1" scenarios="1"/>
  <mergeCells count="6">
    <mergeCell ref="C5:C6"/>
    <mergeCell ref="E42:K42"/>
    <mergeCell ref="I35:K35"/>
    <mergeCell ref="G5:H5"/>
    <mergeCell ref="J5:K5"/>
    <mergeCell ref="E5:E6"/>
  </mergeCells>
  <phoneticPr fontId="11" type="noConversion"/>
  <pageMargins left="0.34" right="0.34" top="0.5" bottom="0.4" header="0.2" footer="0.2"/>
  <pageSetup paperSize="9" scale="92" orientation="landscape" r:id="rId1"/>
  <headerFooter alignWithMargins="0">
    <oddFooter>&amp;L&amp;8&amp;A&amp;R&amp;8&amp;P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zoomScale="80" zoomScaleNormal="80" workbookViewId="0">
      <selection activeCell="O11" sqref="O11"/>
    </sheetView>
  </sheetViews>
  <sheetFormatPr defaultColWidth="0" defaultRowHeight="0" customHeight="1" zeroHeight="1" x14ac:dyDescent="0.2"/>
  <cols>
    <col min="1" max="1" width="2.28515625" style="570" customWidth="1"/>
    <col min="2" max="2" width="5.7109375" style="592" customWidth="1"/>
    <col min="3" max="3" width="37.42578125" style="592" customWidth="1"/>
    <col min="4" max="4" width="1" style="592" customWidth="1"/>
    <col min="5" max="5" width="12.140625" style="592" customWidth="1"/>
    <col min="6" max="7" width="1.140625" style="592" customWidth="1"/>
    <col min="8" max="8" width="17.42578125" style="592" customWidth="1"/>
    <col min="9" max="9" width="1.7109375" style="592" customWidth="1"/>
    <col min="10" max="10" width="17.42578125" style="592" customWidth="1"/>
    <col min="11" max="12" width="1.140625" style="592" customWidth="1"/>
    <col min="13" max="13" width="16.7109375" style="592" bestFit="1" customWidth="1"/>
    <col min="14" max="14" width="1.140625" style="592" customWidth="1"/>
    <col min="15" max="15" width="16.5703125" style="592" bestFit="1" customWidth="1"/>
    <col min="16" max="16" width="1.140625" style="592" customWidth="1"/>
    <col min="17" max="16384" width="0" style="592" hidden="1"/>
  </cols>
  <sheetData>
    <row r="1" spans="1:16" s="568" customFormat="1" ht="13.5" thickBot="1" x14ac:dyDescent="0.3">
      <c r="A1" s="567"/>
      <c r="B1" s="610" t="s">
        <v>824</v>
      </c>
      <c r="C1" s="597"/>
      <c r="D1" s="567"/>
      <c r="E1" s="567"/>
      <c r="M1" s="31" t="s">
        <v>213</v>
      </c>
      <c r="O1" s="738" t="str">
        <f>IF('Sec A Balance Sheet - SF'!$I$1=0," ",'Sec A Balance Sheet - SF'!$I$1)</f>
        <v xml:space="preserve"> </v>
      </c>
    </row>
    <row r="2" spans="1:16" s="568" customFormat="1" ht="12.75" x14ac:dyDescent="0.25">
      <c r="A2" s="567"/>
      <c r="B2" s="610" t="s">
        <v>183</v>
      </c>
      <c r="C2" s="597"/>
      <c r="D2" s="567"/>
      <c r="E2" s="567"/>
    </row>
    <row r="3" spans="1:16" s="568" customFormat="1" ht="11.25" x14ac:dyDescent="0.2">
      <c r="A3" s="566"/>
      <c r="B3" s="569" t="s">
        <v>563</v>
      </c>
      <c r="D3" s="567"/>
      <c r="E3" s="567"/>
    </row>
    <row r="4" spans="1:16" s="570" customFormat="1" ht="12.75" x14ac:dyDescent="0.2">
      <c r="C4" s="571"/>
      <c r="D4" s="572"/>
      <c r="E4" s="572"/>
      <c r="F4" s="572"/>
      <c r="G4" s="572"/>
      <c r="H4" s="572"/>
      <c r="I4" s="572"/>
      <c r="J4" s="572"/>
      <c r="K4" s="572"/>
      <c r="L4" s="572"/>
      <c r="P4" s="572"/>
    </row>
    <row r="5" spans="1:16" s="573" customFormat="1" ht="13.5" customHeight="1" x14ac:dyDescent="0.2">
      <c r="B5" s="566"/>
      <c r="C5" s="574"/>
      <c r="D5" s="575"/>
      <c r="E5" s="575"/>
      <c r="F5" s="575"/>
      <c r="G5" s="568"/>
      <c r="H5" s="568"/>
      <c r="I5" s="568"/>
      <c r="J5" s="568"/>
      <c r="K5" s="576"/>
      <c r="L5" s="577"/>
      <c r="M5" s="566"/>
      <c r="N5" s="566"/>
      <c r="O5" s="566"/>
      <c r="P5" s="578"/>
    </row>
    <row r="6" spans="1:16" s="579" customFormat="1" ht="6.75" customHeight="1" thickBot="1" x14ac:dyDescent="0.25">
      <c r="B6" s="566"/>
      <c r="C6" s="574"/>
      <c r="D6" s="575"/>
      <c r="E6" s="575"/>
      <c r="F6" s="575"/>
      <c r="G6" s="580"/>
      <c r="H6" s="580"/>
      <c r="I6" s="580"/>
      <c r="J6" s="580"/>
      <c r="K6" s="576"/>
      <c r="L6" s="577"/>
      <c r="M6" s="566"/>
      <c r="N6" s="566"/>
      <c r="O6" s="566"/>
      <c r="P6" s="578"/>
    </row>
    <row r="7" spans="1:16" s="573" customFormat="1" ht="13.5" thickTop="1" x14ac:dyDescent="0.2">
      <c r="B7" s="566"/>
      <c r="C7" s="1227" t="s">
        <v>547</v>
      </c>
      <c r="D7" s="575"/>
      <c r="E7" s="1234" t="s">
        <v>18</v>
      </c>
      <c r="F7" s="575"/>
      <c r="G7" s="581"/>
      <c r="H7" s="1231" t="s">
        <v>457</v>
      </c>
      <c r="I7" s="1232"/>
      <c r="J7" s="1233"/>
      <c r="K7" s="576"/>
      <c r="L7" s="577"/>
      <c r="M7" s="1231" t="s">
        <v>545</v>
      </c>
      <c r="N7" s="1232"/>
      <c r="O7" s="1233"/>
      <c r="P7" s="578"/>
    </row>
    <row r="8" spans="1:16" s="573" customFormat="1" ht="55.5" customHeight="1" thickBot="1" x14ac:dyDescent="0.25">
      <c r="B8" s="566"/>
      <c r="C8" s="1228"/>
      <c r="D8" s="576"/>
      <c r="E8" s="1235"/>
      <c r="F8" s="576"/>
      <c r="G8" s="581"/>
      <c r="H8" s="582" t="s">
        <v>317</v>
      </c>
      <c r="I8" s="583"/>
      <c r="J8" s="825" t="s">
        <v>1196</v>
      </c>
      <c r="K8" s="576"/>
      <c r="L8" s="577"/>
      <c r="M8" s="582" t="s">
        <v>317</v>
      </c>
      <c r="N8" s="583"/>
      <c r="O8" s="825" t="s">
        <v>1196</v>
      </c>
      <c r="P8" s="578"/>
    </row>
    <row r="9" spans="1:16" s="570" customFormat="1" ht="12.75" customHeight="1" thickTop="1" thickBot="1" x14ac:dyDescent="0.25">
      <c r="A9" s="584"/>
      <c r="B9" s="566"/>
      <c r="C9" s="566"/>
      <c r="D9" s="581"/>
      <c r="E9" s="581"/>
      <c r="F9" s="581"/>
      <c r="G9" s="581"/>
      <c r="H9" s="581"/>
      <c r="I9" s="581"/>
      <c r="J9" s="581"/>
      <c r="K9" s="581"/>
      <c r="L9" s="585"/>
      <c r="M9" s="585"/>
      <c r="N9" s="585"/>
      <c r="O9" s="585"/>
      <c r="P9" s="586"/>
    </row>
    <row r="10" spans="1:16" s="570" customFormat="1" ht="12.75" customHeight="1" thickBot="1" x14ac:dyDescent="0.25">
      <c r="A10" s="584"/>
      <c r="B10" s="587" t="s">
        <v>216</v>
      </c>
      <c r="C10" s="1114"/>
      <c r="D10" s="588"/>
      <c r="E10" s="1043"/>
      <c r="F10" s="588"/>
      <c r="G10" s="588"/>
      <c r="H10" s="589"/>
      <c r="I10" s="588"/>
      <c r="J10" s="603" t="e">
        <f>H10/$O$37</f>
        <v>#DIV/0!</v>
      </c>
      <c r="K10" s="588"/>
      <c r="L10" s="591"/>
      <c r="M10" s="590"/>
      <c r="N10" s="591"/>
      <c r="O10" s="603" t="e">
        <f>M10/$O$37</f>
        <v>#DIV/0!</v>
      </c>
      <c r="P10" s="586"/>
    </row>
    <row r="11" spans="1:16" s="570" customFormat="1" ht="12.75" customHeight="1" thickBot="1" x14ac:dyDescent="0.25">
      <c r="A11" s="584"/>
      <c r="B11" s="587" t="s">
        <v>225</v>
      </c>
      <c r="C11" s="1114"/>
      <c r="D11" s="588"/>
      <c r="E11" s="1047"/>
      <c r="F11" s="588"/>
      <c r="G11" s="588"/>
      <c r="H11" s="589"/>
      <c r="I11" s="588"/>
      <c r="J11" s="603" t="e">
        <f t="shared" ref="J11:J34" si="0">H11/$O$37</f>
        <v>#DIV/0!</v>
      </c>
      <c r="K11" s="588"/>
      <c r="L11" s="591"/>
      <c r="M11" s="590"/>
      <c r="N11" s="591"/>
      <c r="O11" s="603" t="e">
        <f t="shared" ref="O11:O34" si="1">M11/$O$37</f>
        <v>#DIV/0!</v>
      </c>
      <c r="P11" s="586"/>
    </row>
    <row r="12" spans="1:16" s="570" customFormat="1" ht="12.75" customHeight="1" thickBot="1" x14ac:dyDescent="0.25">
      <c r="A12" s="584"/>
      <c r="B12" s="587" t="s">
        <v>236</v>
      </c>
      <c r="C12" s="1114"/>
      <c r="D12" s="588"/>
      <c r="E12" s="1047"/>
      <c r="F12" s="588"/>
      <c r="G12" s="588"/>
      <c r="H12" s="589"/>
      <c r="I12" s="588"/>
      <c r="J12" s="603" t="e">
        <f t="shared" si="0"/>
        <v>#DIV/0!</v>
      </c>
      <c r="K12" s="588"/>
      <c r="L12" s="591"/>
      <c r="M12" s="590"/>
      <c r="N12" s="591"/>
      <c r="O12" s="603" t="e">
        <f t="shared" si="1"/>
        <v>#DIV/0!</v>
      </c>
      <c r="P12" s="586"/>
    </row>
    <row r="13" spans="1:16" s="570" customFormat="1" ht="12.75" customHeight="1" thickBot="1" x14ac:dyDescent="0.25">
      <c r="A13" s="584"/>
      <c r="B13" s="587" t="s">
        <v>272</v>
      </c>
      <c r="C13" s="1114"/>
      <c r="D13" s="588"/>
      <c r="E13" s="1047"/>
      <c r="F13" s="588"/>
      <c r="G13" s="588"/>
      <c r="H13" s="589"/>
      <c r="I13" s="588"/>
      <c r="J13" s="603" t="e">
        <f t="shared" si="0"/>
        <v>#DIV/0!</v>
      </c>
      <c r="K13" s="588"/>
      <c r="L13" s="591"/>
      <c r="M13" s="590"/>
      <c r="N13" s="591"/>
      <c r="O13" s="603" t="e">
        <f t="shared" si="1"/>
        <v>#DIV/0!</v>
      </c>
      <c r="P13" s="586"/>
    </row>
    <row r="14" spans="1:16" ht="12.75" customHeight="1" thickBot="1" x14ac:dyDescent="0.25">
      <c r="A14" s="584"/>
      <c r="B14" s="587" t="s">
        <v>274</v>
      </c>
      <c r="C14" s="1114"/>
      <c r="D14" s="588"/>
      <c r="E14" s="1047"/>
      <c r="F14" s="588"/>
      <c r="G14" s="588"/>
      <c r="H14" s="589"/>
      <c r="I14" s="588"/>
      <c r="J14" s="603" t="e">
        <f t="shared" si="0"/>
        <v>#DIV/0!</v>
      </c>
      <c r="K14" s="588"/>
      <c r="L14" s="591"/>
      <c r="M14" s="590"/>
      <c r="N14" s="591"/>
      <c r="O14" s="603" t="e">
        <f t="shared" si="1"/>
        <v>#DIV/0!</v>
      </c>
      <c r="P14" s="586"/>
    </row>
    <row r="15" spans="1:16" ht="12.75" customHeight="1" thickBot="1" x14ac:dyDescent="0.25">
      <c r="A15" s="584"/>
      <c r="B15" s="587" t="s">
        <v>275</v>
      </c>
      <c r="C15" s="1114"/>
      <c r="D15" s="588"/>
      <c r="E15" s="1047"/>
      <c r="F15" s="588"/>
      <c r="G15" s="588"/>
      <c r="H15" s="589"/>
      <c r="I15" s="588"/>
      <c r="J15" s="603" t="e">
        <f t="shared" si="0"/>
        <v>#DIV/0!</v>
      </c>
      <c r="K15" s="588"/>
      <c r="L15" s="591"/>
      <c r="M15" s="590"/>
      <c r="N15" s="591"/>
      <c r="O15" s="603" t="e">
        <f t="shared" si="1"/>
        <v>#DIV/0!</v>
      </c>
      <c r="P15" s="586"/>
    </row>
    <row r="16" spans="1:16" ht="12.75" customHeight="1" thickBot="1" x14ac:dyDescent="0.25">
      <c r="A16" s="584"/>
      <c r="B16" s="587" t="s">
        <v>470</v>
      </c>
      <c r="C16" s="1114"/>
      <c r="D16" s="588"/>
      <c r="E16" s="1047"/>
      <c r="F16" s="588"/>
      <c r="G16" s="588"/>
      <c r="H16" s="589"/>
      <c r="I16" s="588"/>
      <c r="J16" s="603" t="e">
        <f t="shared" si="0"/>
        <v>#DIV/0!</v>
      </c>
      <c r="K16" s="588"/>
      <c r="L16" s="591"/>
      <c r="M16" s="590"/>
      <c r="N16" s="591"/>
      <c r="O16" s="603" t="e">
        <f t="shared" si="1"/>
        <v>#DIV/0!</v>
      </c>
      <c r="P16" s="586"/>
    </row>
    <row r="17" spans="1:16" ht="12.75" customHeight="1" thickBot="1" x14ac:dyDescent="0.25">
      <c r="A17" s="584"/>
      <c r="B17" s="587" t="s">
        <v>472</v>
      </c>
      <c r="C17" s="1114"/>
      <c r="D17" s="588"/>
      <c r="E17" s="1047"/>
      <c r="F17" s="588"/>
      <c r="G17" s="588"/>
      <c r="H17" s="589"/>
      <c r="I17" s="588"/>
      <c r="J17" s="603" t="e">
        <f t="shared" si="0"/>
        <v>#DIV/0!</v>
      </c>
      <c r="K17" s="588"/>
      <c r="L17" s="591"/>
      <c r="M17" s="590"/>
      <c r="N17" s="591"/>
      <c r="O17" s="603" t="e">
        <f t="shared" si="1"/>
        <v>#DIV/0!</v>
      </c>
      <c r="P17" s="586"/>
    </row>
    <row r="18" spans="1:16" ht="12.75" customHeight="1" thickBot="1" x14ac:dyDescent="0.25">
      <c r="A18" s="584"/>
      <c r="B18" s="587" t="s">
        <v>686</v>
      </c>
      <c r="C18" s="1114"/>
      <c r="D18" s="588"/>
      <c r="E18" s="1047"/>
      <c r="F18" s="588"/>
      <c r="G18" s="588"/>
      <c r="H18" s="589"/>
      <c r="I18" s="588"/>
      <c r="J18" s="603" t="e">
        <f t="shared" si="0"/>
        <v>#DIV/0!</v>
      </c>
      <c r="K18" s="588"/>
      <c r="L18" s="591"/>
      <c r="M18" s="590"/>
      <c r="N18" s="591"/>
      <c r="O18" s="603" t="e">
        <f t="shared" si="1"/>
        <v>#DIV/0!</v>
      </c>
      <c r="P18" s="586"/>
    </row>
    <row r="19" spans="1:16" ht="12.75" customHeight="1" thickBot="1" x14ac:dyDescent="0.25">
      <c r="A19" s="584"/>
      <c r="B19" s="587" t="s">
        <v>687</v>
      </c>
      <c r="C19" s="1114"/>
      <c r="D19" s="588"/>
      <c r="E19" s="1047"/>
      <c r="F19" s="588"/>
      <c r="G19" s="588"/>
      <c r="H19" s="589"/>
      <c r="I19" s="588"/>
      <c r="J19" s="603" t="e">
        <f t="shared" si="0"/>
        <v>#DIV/0!</v>
      </c>
      <c r="K19" s="588"/>
      <c r="L19" s="591"/>
      <c r="M19" s="590"/>
      <c r="N19" s="591"/>
      <c r="O19" s="603" t="e">
        <f t="shared" si="1"/>
        <v>#DIV/0!</v>
      </c>
      <c r="P19" s="586"/>
    </row>
    <row r="20" spans="1:16" ht="12.75" customHeight="1" thickBot="1" x14ac:dyDescent="0.25">
      <c r="A20" s="584"/>
      <c r="B20" s="587" t="s">
        <v>691</v>
      </c>
      <c r="C20" s="1114"/>
      <c r="D20" s="588"/>
      <c r="E20" s="1047"/>
      <c r="F20" s="588"/>
      <c r="G20" s="588"/>
      <c r="H20" s="589"/>
      <c r="I20" s="588"/>
      <c r="J20" s="603" t="e">
        <f t="shared" si="0"/>
        <v>#DIV/0!</v>
      </c>
      <c r="K20" s="588"/>
      <c r="L20" s="591"/>
      <c r="M20" s="590"/>
      <c r="N20" s="591"/>
      <c r="O20" s="603" t="e">
        <f t="shared" si="1"/>
        <v>#DIV/0!</v>
      </c>
      <c r="P20" s="586"/>
    </row>
    <row r="21" spans="1:16" ht="12.75" customHeight="1" thickBot="1" x14ac:dyDescent="0.25">
      <c r="A21" s="584"/>
      <c r="B21" s="587" t="s">
        <v>696</v>
      </c>
      <c r="C21" s="1114"/>
      <c r="D21" s="588"/>
      <c r="E21" s="1047"/>
      <c r="F21" s="588"/>
      <c r="G21" s="588"/>
      <c r="H21" s="589"/>
      <c r="I21" s="588"/>
      <c r="J21" s="603" t="e">
        <f t="shared" si="0"/>
        <v>#DIV/0!</v>
      </c>
      <c r="K21" s="588"/>
      <c r="L21" s="591"/>
      <c r="M21" s="590"/>
      <c r="N21" s="591"/>
      <c r="O21" s="603" t="e">
        <f t="shared" si="1"/>
        <v>#DIV/0!</v>
      </c>
      <c r="P21" s="586"/>
    </row>
    <row r="22" spans="1:16" ht="12.75" customHeight="1" thickBot="1" x14ac:dyDescent="0.25">
      <c r="A22" s="584"/>
      <c r="B22" s="587" t="s">
        <v>703</v>
      </c>
      <c r="C22" s="1114"/>
      <c r="D22" s="588"/>
      <c r="E22" s="1047"/>
      <c r="F22" s="588"/>
      <c r="G22" s="588"/>
      <c r="H22" s="589"/>
      <c r="I22" s="588"/>
      <c r="J22" s="603" t="e">
        <f t="shared" si="0"/>
        <v>#DIV/0!</v>
      </c>
      <c r="K22" s="588"/>
      <c r="L22" s="591"/>
      <c r="M22" s="590"/>
      <c r="N22" s="591"/>
      <c r="O22" s="603" t="e">
        <f t="shared" si="1"/>
        <v>#DIV/0!</v>
      </c>
      <c r="P22" s="586"/>
    </row>
    <row r="23" spans="1:16" ht="12.75" customHeight="1" thickBot="1" x14ac:dyDescent="0.25">
      <c r="A23" s="584"/>
      <c r="B23" s="587" t="s">
        <v>550</v>
      </c>
      <c r="C23" s="1114"/>
      <c r="D23" s="588"/>
      <c r="E23" s="1047"/>
      <c r="F23" s="588"/>
      <c r="G23" s="588"/>
      <c r="H23" s="589"/>
      <c r="I23" s="588"/>
      <c r="J23" s="603" t="e">
        <f t="shared" si="0"/>
        <v>#DIV/0!</v>
      </c>
      <c r="K23" s="588"/>
      <c r="L23" s="591"/>
      <c r="M23" s="590"/>
      <c r="N23" s="591"/>
      <c r="O23" s="603" t="e">
        <f t="shared" si="1"/>
        <v>#DIV/0!</v>
      </c>
      <c r="P23" s="586"/>
    </row>
    <row r="24" spans="1:16" ht="12.75" customHeight="1" thickBot="1" x14ac:dyDescent="0.25">
      <c r="A24" s="584"/>
      <c r="B24" s="587" t="s">
        <v>551</v>
      </c>
      <c r="C24" s="1114"/>
      <c r="D24" s="588"/>
      <c r="E24" s="1047"/>
      <c r="F24" s="588"/>
      <c r="G24" s="588"/>
      <c r="H24" s="589"/>
      <c r="I24" s="588"/>
      <c r="J24" s="603" t="e">
        <f t="shared" si="0"/>
        <v>#DIV/0!</v>
      </c>
      <c r="K24" s="588"/>
      <c r="L24" s="591"/>
      <c r="M24" s="590"/>
      <c r="N24" s="591"/>
      <c r="O24" s="603" t="e">
        <f t="shared" si="1"/>
        <v>#DIV/0!</v>
      </c>
      <c r="P24" s="586"/>
    </row>
    <row r="25" spans="1:16" ht="12.75" customHeight="1" thickBot="1" x14ac:dyDescent="0.25">
      <c r="A25" s="584"/>
      <c r="B25" s="587" t="s">
        <v>552</v>
      </c>
      <c r="C25" s="1114"/>
      <c r="D25" s="588"/>
      <c r="E25" s="1047"/>
      <c r="F25" s="588"/>
      <c r="G25" s="588"/>
      <c r="H25" s="589"/>
      <c r="I25" s="588"/>
      <c r="J25" s="603" t="e">
        <f t="shared" si="0"/>
        <v>#DIV/0!</v>
      </c>
      <c r="K25" s="588"/>
      <c r="L25" s="591"/>
      <c r="M25" s="590"/>
      <c r="N25" s="591"/>
      <c r="O25" s="603" t="e">
        <f t="shared" si="1"/>
        <v>#DIV/0!</v>
      </c>
      <c r="P25" s="586"/>
    </row>
    <row r="26" spans="1:16" ht="12.75" customHeight="1" thickBot="1" x14ac:dyDescent="0.25">
      <c r="A26" s="584"/>
      <c r="B26" s="587" t="s">
        <v>553</v>
      </c>
      <c r="C26" s="1114"/>
      <c r="D26" s="588"/>
      <c r="E26" s="1047"/>
      <c r="F26" s="588"/>
      <c r="G26" s="588"/>
      <c r="H26" s="589"/>
      <c r="I26" s="588"/>
      <c r="J26" s="603" t="e">
        <f t="shared" si="0"/>
        <v>#DIV/0!</v>
      </c>
      <c r="K26" s="588"/>
      <c r="L26" s="591"/>
      <c r="M26" s="590"/>
      <c r="N26" s="591"/>
      <c r="O26" s="603" t="e">
        <f t="shared" si="1"/>
        <v>#DIV/0!</v>
      </c>
      <c r="P26" s="586"/>
    </row>
    <row r="27" spans="1:16" ht="12.75" customHeight="1" thickBot="1" x14ac:dyDescent="0.25">
      <c r="A27" s="584"/>
      <c r="B27" s="587" t="s">
        <v>554</v>
      </c>
      <c r="C27" s="1114"/>
      <c r="D27" s="588"/>
      <c r="E27" s="1047"/>
      <c r="F27" s="588"/>
      <c r="G27" s="588"/>
      <c r="H27" s="589"/>
      <c r="I27" s="588"/>
      <c r="J27" s="603" t="e">
        <f t="shared" si="0"/>
        <v>#DIV/0!</v>
      </c>
      <c r="K27" s="588"/>
      <c r="L27" s="591"/>
      <c r="M27" s="590"/>
      <c r="N27" s="591"/>
      <c r="O27" s="603" t="e">
        <f t="shared" si="1"/>
        <v>#DIV/0!</v>
      </c>
      <c r="P27" s="586"/>
    </row>
    <row r="28" spans="1:16" ht="12.75" customHeight="1" thickBot="1" x14ac:dyDescent="0.25">
      <c r="A28" s="584"/>
      <c r="B28" s="587" t="s">
        <v>555</v>
      </c>
      <c r="C28" s="1114"/>
      <c r="D28" s="588"/>
      <c r="E28" s="1047"/>
      <c r="F28" s="588"/>
      <c r="G28" s="588"/>
      <c r="H28" s="589"/>
      <c r="I28" s="588"/>
      <c r="J28" s="603" t="e">
        <f t="shared" si="0"/>
        <v>#DIV/0!</v>
      </c>
      <c r="K28" s="588"/>
      <c r="L28" s="591"/>
      <c r="M28" s="590"/>
      <c r="N28" s="591"/>
      <c r="O28" s="603" t="e">
        <f t="shared" si="1"/>
        <v>#DIV/0!</v>
      </c>
      <c r="P28" s="586"/>
    </row>
    <row r="29" spans="1:16" ht="12.75" customHeight="1" thickBot="1" x14ac:dyDescent="0.25">
      <c r="A29" s="584"/>
      <c r="B29" s="587" t="s">
        <v>556</v>
      </c>
      <c r="C29" s="1114"/>
      <c r="D29" s="588"/>
      <c r="E29" s="1047"/>
      <c r="F29" s="588"/>
      <c r="G29" s="588"/>
      <c r="H29" s="589"/>
      <c r="I29" s="588"/>
      <c r="J29" s="603" t="e">
        <f t="shared" si="0"/>
        <v>#DIV/0!</v>
      </c>
      <c r="K29" s="588"/>
      <c r="L29" s="591"/>
      <c r="M29" s="590"/>
      <c r="N29" s="591"/>
      <c r="O29" s="603" t="e">
        <f t="shared" si="1"/>
        <v>#DIV/0!</v>
      </c>
      <c r="P29" s="586"/>
    </row>
    <row r="30" spans="1:16" ht="12.75" customHeight="1" thickBot="1" x14ac:dyDescent="0.25">
      <c r="A30" s="584"/>
      <c r="B30" s="587" t="s">
        <v>557</v>
      </c>
      <c r="C30" s="1114"/>
      <c r="D30" s="588"/>
      <c r="E30" s="1047"/>
      <c r="F30" s="588"/>
      <c r="G30" s="588"/>
      <c r="H30" s="589"/>
      <c r="I30" s="588"/>
      <c r="J30" s="603" t="e">
        <f t="shared" si="0"/>
        <v>#DIV/0!</v>
      </c>
      <c r="K30" s="588"/>
      <c r="L30" s="591"/>
      <c r="M30" s="590"/>
      <c r="N30" s="591"/>
      <c r="O30" s="603" t="e">
        <f t="shared" si="1"/>
        <v>#DIV/0!</v>
      </c>
      <c r="P30" s="586"/>
    </row>
    <row r="31" spans="1:16" ht="12.75" customHeight="1" thickBot="1" x14ac:dyDescent="0.25">
      <c r="A31" s="584"/>
      <c r="B31" s="587" t="s">
        <v>558</v>
      </c>
      <c r="C31" s="1114"/>
      <c r="D31" s="588"/>
      <c r="E31" s="1047"/>
      <c r="F31" s="588"/>
      <c r="G31" s="588"/>
      <c r="H31" s="589"/>
      <c r="I31" s="588"/>
      <c r="J31" s="603" t="e">
        <f t="shared" si="0"/>
        <v>#DIV/0!</v>
      </c>
      <c r="K31" s="588"/>
      <c r="L31" s="591"/>
      <c r="M31" s="590"/>
      <c r="N31" s="591"/>
      <c r="O31" s="603" t="e">
        <f t="shared" si="1"/>
        <v>#DIV/0!</v>
      </c>
      <c r="P31" s="586"/>
    </row>
    <row r="32" spans="1:16" ht="12.75" customHeight="1" thickBot="1" x14ac:dyDescent="0.25">
      <c r="A32" s="584"/>
      <c r="B32" s="587" t="s">
        <v>559</v>
      </c>
      <c r="C32" s="1114"/>
      <c r="D32" s="588"/>
      <c r="E32" s="1047"/>
      <c r="F32" s="588"/>
      <c r="G32" s="588"/>
      <c r="H32" s="589"/>
      <c r="I32" s="588"/>
      <c r="J32" s="603" t="e">
        <f t="shared" si="0"/>
        <v>#DIV/0!</v>
      </c>
      <c r="K32" s="588"/>
      <c r="L32" s="591"/>
      <c r="M32" s="590"/>
      <c r="N32" s="591"/>
      <c r="O32" s="603" t="e">
        <f t="shared" si="1"/>
        <v>#DIV/0!</v>
      </c>
      <c r="P32" s="586"/>
    </row>
    <row r="33" spans="1:16" s="570" customFormat="1" ht="12.75" customHeight="1" thickBot="1" x14ac:dyDescent="0.25">
      <c r="A33" s="584"/>
      <c r="B33" s="587" t="s">
        <v>560</v>
      </c>
      <c r="C33" s="1114"/>
      <c r="D33" s="588"/>
      <c r="E33" s="1047"/>
      <c r="F33" s="588"/>
      <c r="G33" s="588"/>
      <c r="H33" s="589"/>
      <c r="I33" s="588"/>
      <c r="J33" s="603" t="e">
        <f t="shared" si="0"/>
        <v>#DIV/0!</v>
      </c>
      <c r="K33" s="588"/>
      <c r="L33" s="591"/>
      <c r="M33" s="590"/>
      <c r="N33" s="591"/>
      <c r="O33" s="603" t="e">
        <f t="shared" si="1"/>
        <v>#DIV/0!</v>
      </c>
      <c r="P33" s="586"/>
    </row>
    <row r="34" spans="1:16" s="570" customFormat="1" ht="12.75" customHeight="1" thickBot="1" x14ac:dyDescent="0.25">
      <c r="A34" s="584"/>
      <c r="B34" s="587" t="s">
        <v>561</v>
      </c>
      <c r="C34" s="1054"/>
      <c r="D34" s="588"/>
      <c r="E34" s="1047"/>
      <c r="F34" s="588"/>
      <c r="G34" s="588"/>
      <c r="H34" s="589"/>
      <c r="I34" s="588"/>
      <c r="J34" s="603" t="e">
        <f t="shared" si="0"/>
        <v>#DIV/0!</v>
      </c>
      <c r="K34" s="588"/>
      <c r="L34" s="591"/>
      <c r="M34" s="590"/>
      <c r="N34" s="591"/>
      <c r="O34" s="603" t="e">
        <f t="shared" si="1"/>
        <v>#DIV/0!</v>
      </c>
      <c r="P34" s="586"/>
    </row>
    <row r="35" spans="1:16" s="598" customFormat="1" ht="13.5" thickBot="1" x14ac:dyDescent="0.25">
      <c r="A35" s="584"/>
      <c r="B35" s="597"/>
      <c r="C35" s="567"/>
      <c r="D35" s="566"/>
      <c r="E35" s="566"/>
      <c r="F35" s="566"/>
      <c r="G35" s="566"/>
      <c r="H35" s="566"/>
      <c r="I35" s="566"/>
      <c r="J35" s="566"/>
      <c r="K35" s="566"/>
      <c r="L35" s="595"/>
      <c r="M35" s="595"/>
      <c r="N35" s="595"/>
      <c r="O35" s="595"/>
      <c r="P35" s="596"/>
    </row>
    <row r="36" spans="1:16" s="604" customFormat="1" ht="13.5" thickBot="1" x14ac:dyDescent="0.25">
      <c r="A36" s="599"/>
      <c r="B36" s="600"/>
      <c r="C36" s="601" t="s">
        <v>565</v>
      </c>
      <c r="D36" s="602"/>
      <c r="E36" s="602"/>
      <c r="F36" s="602"/>
      <c r="G36" s="602"/>
      <c r="H36" s="603">
        <f>SUM(H10:H34)</f>
        <v>0</v>
      </c>
      <c r="I36" s="602"/>
      <c r="J36" s="595"/>
      <c r="K36" s="602"/>
      <c r="L36" s="602"/>
      <c r="M36" s="603">
        <f>SUM(M10:M34)</f>
        <v>0</v>
      </c>
      <c r="N36" s="602"/>
      <c r="O36" s="595"/>
    </row>
    <row r="37" spans="1:16" s="598" customFormat="1" ht="13.5" thickBot="1" x14ac:dyDescent="0.25">
      <c r="A37" s="594"/>
      <c r="B37" s="595"/>
      <c r="C37" s="833" t="s">
        <v>1040</v>
      </c>
      <c r="D37" s="834"/>
      <c r="E37" s="834"/>
      <c r="F37" s="835"/>
      <c r="G37" s="1230"/>
      <c r="H37" s="1230"/>
      <c r="I37" s="1230"/>
      <c r="J37" s="1230"/>
      <c r="K37" s="1230"/>
      <c r="L37" s="1230"/>
      <c r="M37" s="1007"/>
      <c r="N37" s="1007"/>
      <c r="O37" s="603">
        <f>'Capital Base - Conso'!N74</f>
        <v>0</v>
      </c>
      <c r="P37" s="593"/>
    </row>
    <row r="38" spans="1:16" s="598" customFormat="1" ht="13.5" thickTop="1" x14ac:dyDescent="0.2">
      <c r="A38" s="594"/>
      <c r="B38" s="605"/>
      <c r="C38" s="581"/>
      <c r="D38" s="595"/>
      <c r="E38" s="595"/>
      <c r="F38" s="595"/>
      <c r="G38" s="595"/>
      <c r="H38" s="595"/>
      <c r="I38" s="595"/>
      <c r="J38" s="595"/>
      <c r="K38" s="595"/>
      <c r="L38" s="595"/>
      <c r="M38" s="595"/>
      <c r="N38" s="595"/>
      <c r="O38" s="595"/>
      <c r="P38" s="595"/>
    </row>
    <row r="39" spans="1:16" s="598" customFormat="1" ht="13.5" thickBot="1" x14ac:dyDescent="0.25">
      <c r="A39" s="570"/>
      <c r="B39" s="605" t="s">
        <v>243</v>
      </c>
      <c r="C39" s="566"/>
      <c r="D39" s="595"/>
      <c r="E39" s="595"/>
      <c r="F39" s="595"/>
      <c r="G39" s="595"/>
      <c r="H39" s="595"/>
      <c r="I39" s="595"/>
      <c r="J39" s="595"/>
      <c r="K39" s="595"/>
      <c r="L39" s="595"/>
      <c r="M39" s="595"/>
      <c r="N39" s="595"/>
      <c r="O39" s="595"/>
      <c r="P39" s="595"/>
    </row>
    <row r="40" spans="1:16" s="598" customFormat="1" ht="13.5" thickBot="1" x14ac:dyDescent="0.25">
      <c r="A40" s="570"/>
      <c r="B40" s="606"/>
      <c r="C40" s="233" t="s">
        <v>315</v>
      </c>
      <c r="D40" s="595"/>
      <c r="E40" s="595"/>
      <c r="F40" s="595"/>
      <c r="G40" s="595"/>
      <c r="H40" s="595"/>
      <c r="I40" s="595"/>
      <c r="J40" s="595"/>
      <c r="K40" s="595"/>
      <c r="L40" s="595"/>
      <c r="M40" s="595"/>
      <c r="N40" s="595"/>
      <c r="O40" s="595"/>
      <c r="P40" s="595"/>
    </row>
    <row r="41" spans="1:16" ht="13.5" thickBot="1" x14ac:dyDescent="0.25">
      <c r="B41" s="607"/>
      <c r="C41" s="233" t="s">
        <v>316</v>
      </c>
      <c r="D41" s="566"/>
      <c r="E41" s="566"/>
      <c r="F41" s="566"/>
      <c r="G41" s="566"/>
      <c r="H41" s="566"/>
      <c r="I41" s="566"/>
      <c r="J41" s="566"/>
      <c r="K41" s="566"/>
      <c r="L41" s="566"/>
      <c r="M41" s="566"/>
      <c r="N41" s="566"/>
      <c r="O41" s="566"/>
      <c r="P41" s="566"/>
    </row>
    <row r="42" spans="1:16" ht="12.75" x14ac:dyDescent="0.2">
      <c r="B42" s="608"/>
      <c r="C42" s="566"/>
      <c r="D42" s="567"/>
      <c r="E42" s="567"/>
      <c r="F42" s="567"/>
      <c r="G42" s="567"/>
      <c r="H42" s="567"/>
      <c r="I42" s="567"/>
      <c r="J42" s="567"/>
      <c r="K42" s="567"/>
      <c r="L42" s="567"/>
      <c r="M42" s="567"/>
      <c r="N42" s="567"/>
      <c r="O42" s="567"/>
      <c r="P42" s="567"/>
    </row>
    <row r="43" spans="1:16" ht="12.75" x14ac:dyDescent="0.2">
      <c r="B43" s="608"/>
      <c r="C43" s="566"/>
      <c r="D43" s="567"/>
      <c r="E43" s="567"/>
      <c r="F43" s="567"/>
      <c r="G43" s="567"/>
      <c r="H43" s="567"/>
      <c r="I43" s="567"/>
      <c r="J43" s="567"/>
      <c r="K43" s="567"/>
      <c r="L43" s="567"/>
      <c r="M43" s="567"/>
      <c r="N43" s="567"/>
      <c r="O43" s="567"/>
      <c r="P43" s="567"/>
    </row>
    <row r="44" spans="1:16" ht="27.75" customHeight="1" x14ac:dyDescent="0.2">
      <c r="B44" s="609"/>
      <c r="C44" s="566"/>
      <c r="D44" s="1229"/>
      <c r="E44" s="1229"/>
      <c r="F44" s="1229"/>
      <c r="G44" s="1229"/>
      <c r="H44" s="1229"/>
      <c r="I44" s="1229"/>
      <c r="J44" s="1229"/>
      <c r="K44" s="1229"/>
      <c r="L44" s="1229"/>
      <c r="M44" s="1229"/>
      <c r="N44" s="1229"/>
      <c r="O44" s="1229"/>
      <c r="P44" s="864"/>
    </row>
    <row r="45" spans="1:16" ht="12.75" x14ac:dyDescent="0.2">
      <c r="C45" s="570"/>
      <c r="D45" s="570"/>
      <c r="E45" s="570"/>
      <c r="F45" s="570"/>
      <c r="G45" s="570"/>
      <c r="H45" s="570"/>
      <c r="I45" s="570"/>
      <c r="J45" s="570"/>
      <c r="K45" s="570"/>
      <c r="L45" s="570"/>
      <c r="M45" s="570"/>
      <c r="N45" s="570"/>
      <c r="O45" s="570"/>
      <c r="P45" s="570"/>
    </row>
    <row r="46" spans="1:16" ht="12.75" hidden="1" x14ac:dyDescent="0.2">
      <c r="A46" s="570" t="s">
        <v>566</v>
      </c>
    </row>
    <row r="47" spans="1:16" ht="12.75" hidden="1" x14ac:dyDescent="0.2"/>
    <row r="48" spans="1:16"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0" hidden="1" customHeight="1" x14ac:dyDescent="0.2"/>
  </sheetData>
  <sheetProtection algorithmName="SHA-512" hashValue="KzbkSKttmbpZ11ITxVh8MEFiF0wj78PpUz/3Mi0QAf1fb5j4q0rb5m22XvmNVtRavtLMcyyEvWZ8Akq4PD2mig==" saltValue="yTqVbz/+9dGrIMyPQwbD9w==" spinCount="100000" sheet="1" objects="1" scenarios="1"/>
  <mergeCells count="7">
    <mergeCell ref="C7:C8"/>
    <mergeCell ref="D44:O44"/>
    <mergeCell ref="G37:I37"/>
    <mergeCell ref="J37:L37"/>
    <mergeCell ref="H7:J7"/>
    <mergeCell ref="M7:O7"/>
    <mergeCell ref="E7:E8"/>
  </mergeCells>
  <pageMargins left="0.34" right="0.34" top="0.5" bottom="0.4" header="0.2" footer="0.2"/>
  <pageSetup paperSize="9" scale="91" orientation="landscape" r:id="rId1"/>
  <headerFooter alignWithMargins="0">
    <oddFooter>&amp;L&amp;8&amp;A&amp;R&amp;8&amp;P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W82"/>
  <sheetViews>
    <sheetView showGridLines="0" zoomScale="90" zoomScaleNormal="90" workbookViewId="0">
      <selection activeCell="K13" sqref="K13"/>
    </sheetView>
  </sheetViews>
  <sheetFormatPr defaultColWidth="0" defaultRowHeight="11.25" zeroHeight="1" x14ac:dyDescent="0.2"/>
  <cols>
    <col min="1" max="1" width="2.28515625" style="233" customWidth="1"/>
    <col min="2" max="2" width="5.7109375" style="232" customWidth="1"/>
    <col min="3" max="3" width="24.85546875" style="373" customWidth="1"/>
    <col min="4" max="4" width="1.140625" style="232" customWidth="1"/>
    <col min="5" max="5" width="13" style="232" customWidth="1"/>
    <col min="6" max="6" width="1.140625" style="232" customWidth="1"/>
    <col min="7" max="7" width="13" style="232" customWidth="1"/>
    <col min="8" max="8" width="1.140625" style="232" customWidth="1"/>
    <col min="9" max="9" width="13" style="232" customWidth="1"/>
    <col min="10" max="10" width="1.140625" style="232" customWidth="1"/>
    <col min="11" max="11" width="13" style="232" customWidth="1"/>
    <col min="12" max="12" width="1.140625" style="232" customWidth="1"/>
    <col min="13" max="13" width="13" style="232" customWidth="1"/>
    <col min="14" max="14" width="1.140625" style="232" customWidth="1"/>
    <col min="15" max="15" width="13" style="232" customWidth="1"/>
    <col min="16" max="16" width="2.28515625" style="233" customWidth="1"/>
    <col min="17" max="17" width="9.140625" style="233" hidden="1" customWidth="1"/>
    <col min="18" max="16384" width="9.140625" style="232" hidden="1"/>
  </cols>
  <sheetData>
    <row r="1" spans="1:16" ht="13.5" thickBot="1" x14ac:dyDescent="0.3">
      <c r="A1" s="305"/>
      <c r="B1" s="610" t="s">
        <v>824</v>
      </c>
      <c r="C1" s="653"/>
      <c r="D1" s="370"/>
      <c r="E1" s="370"/>
      <c r="N1" s="31" t="s">
        <v>213</v>
      </c>
      <c r="O1" s="738" t="str">
        <f>IF('Sec A Balance Sheet - SF'!$I$1=0," ",'Sec A Balance Sheet - SF'!$I$1)</f>
        <v xml:space="preserve"> </v>
      </c>
    </row>
    <row r="2" spans="1:16" ht="12.75" x14ac:dyDescent="0.25">
      <c r="A2" s="305"/>
      <c r="B2" s="610" t="s">
        <v>458</v>
      </c>
      <c r="C2" s="653"/>
      <c r="D2" s="370"/>
      <c r="E2" s="370"/>
    </row>
    <row r="3" spans="1:16" x14ac:dyDescent="0.2">
      <c r="A3" s="305"/>
      <c r="B3" s="783" t="s">
        <v>1229</v>
      </c>
      <c r="C3" s="653"/>
      <c r="D3" s="370"/>
      <c r="E3" s="370"/>
      <c r="F3" s="370"/>
      <c r="G3" s="370"/>
    </row>
    <row r="4" spans="1:16" ht="12" thickBot="1" x14ac:dyDescent="0.25">
      <c r="B4" s="276"/>
      <c r="C4" s="361"/>
      <c r="D4" s="304"/>
      <c r="E4" s="304"/>
      <c r="F4" s="304"/>
      <c r="G4" s="304"/>
      <c r="H4" s="304"/>
      <c r="I4" s="304"/>
      <c r="J4" s="304"/>
      <c r="K4" s="304"/>
      <c r="L4" s="304"/>
      <c r="M4" s="304"/>
      <c r="N4" s="304"/>
      <c r="O4" s="304"/>
    </row>
    <row r="5" spans="1:16" s="241" customFormat="1" ht="14.45" customHeight="1" thickTop="1" x14ac:dyDescent="0.2">
      <c r="B5" s="233"/>
      <c r="C5" s="1241" t="s">
        <v>547</v>
      </c>
      <c r="D5" s="363"/>
      <c r="E5" s="1238" t="s">
        <v>166</v>
      </c>
      <c r="F5" s="1239"/>
      <c r="G5" s="1239"/>
      <c r="H5" s="1239"/>
      <c r="I5" s="1240"/>
      <c r="J5" s="363"/>
      <c r="K5" s="1236" t="s">
        <v>168</v>
      </c>
      <c r="L5" s="362"/>
      <c r="M5" s="1236" t="s">
        <v>18</v>
      </c>
      <c r="N5" s="362"/>
      <c r="O5" s="1236" t="s">
        <v>549</v>
      </c>
      <c r="P5" s="364"/>
    </row>
    <row r="6" spans="1:16" s="241" customFormat="1" ht="22.9" customHeight="1" thickBot="1" x14ac:dyDescent="0.25">
      <c r="B6" s="233"/>
      <c r="C6" s="1242"/>
      <c r="D6" s="363"/>
      <c r="E6" s="329" t="s">
        <v>167</v>
      </c>
      <c r="F6" s="330"/>
      <c r="G6" s="330" t="s">
        <v>336</v>
      </c>
      <c r="H6" s="330"/>
      <c r="I6" s="332" t="s">
        <v>631</v>
      </c>
      <c r="J6" s="363"/>
      <c r="K6" s="1237"/>
      <c r="L6" s="363"/>
      <c r="M6" s="1237"/>
      <c r="N6" s="362"/>
      <c r="O6" s="1237"/>
      <c r="P6" s="364"/>
    </row>
    <row r="7" spans="1:16" ht="12.75" customHeight="1" thickTop="1" x14ac:dyDescent="0.2">
      <c r="A7" s="374"/>
      <c r="B7" s="233"/>
      <c r="C7" s="366"/>
      <c r="D7" s="366"/>
      <c r="E7" s="366"/>
      <c r="F7" s="366"/>
      <c r="G7" s="309"/>
      <c r="H7" s="309"/>
      <c r="I7" s="309"/>
      <c r="J7" s="309"/>
      <c r="K7" s="309"/>
      <c r="L7" s="309"/>
      <c r="M7" s="309"/>
      <c r="N7" s="362"/>
      <c r="O7" s="309" t="s">
        <v>165</v>
      </c>
      <c r="P7" s="367"/>
    </row>
    <row r="8" spans="1:16" ht="12.75" customHeight="1" x14ac:dyDescent="0.2">
      <c r="A8" s="374"/>
      <c r="B8" s="375" t="s">
        <v>216</v>
      </c>
      <c r="C8" s="1115"/>
      <c r="D8" s="368"/>
      <c r="E8" s="348"/>
      <c r="F8" s="368"/>
      <c r="G8" s="348"/>
      <c r="H8" s="368"/>
      <c r="I8" s="348"/>
      <c r="J8" s="368"/>
      <c r="K8" s="348"/>
      <c r="L8" s="368"/>
      <c r="M8" s="348"/>
      <c r="N8" s="368"/>
      <c r="O8" s="348"/>
      <c r="P8" s="367"/>
    </row>
    <row r="9" spans="1:16" ht="12.75" customHeight="1" x14ac:dyDescent="0.2">
      <c r="A9" s="374"/>
      <c r="B9" s="375" t="s">
        <v>225</v>
      </c>
      <c r="C9" s="1115"/>
      <c r="D9" s="368"/>
      <c r="E9" s="348"/>
      <c r="F9" s="368"/>
      <c r="G9" s="348"/>
      <c r="H9" s="368"/>
      <c r="I9" s="348"/>
      <c r="J9" s="368"/>
      <c r="K9" s="348"/>
      <c r="L9" s="368"/>
      <c r="M9" s="1046"/>
      <c r="N9" s="368"/>
      <c r="O9" s="348"/>
      <c r="P9" s="367"/>
    </row>
    <row r="10" spans="1:16" ht="12.75" customHeight="1" x14ac:dyDescent="0.2">
      <c r="A10" s="374"/>
      <c r="B10" s="375" t="s">
        <v>236</v>
      </c>
      <c r="C10" s="1115"/>
      <c r="D10" s="368"/>
      <c r="E10" s="348"/>
      <c r="F10" s="368"/>
      <c r="G10" s="348"/>
      <c r="H10" s="368"/>
      <c r="I10" s="348"/>
      <c r="J10" s="368"/>
      <c r="K10" s="348"/>
      <c r="L10" s="368"/>
      <c r="M10" s="1046"/>
      <c r="N10" s="368"/>
      <c r="O10" s="348"/>
      <c r="P10" s="367"/>
    </row>
    <row r="11" spans="1:16" ht="12.75" customHeight="1" x14ac:dyDescent="0.2">
      <c r="A11" s="374"/>
      <c r="B11" s="375" t="s">
        <v>272</v>
      </c>
      <c r="C11" s="1115"/>
      <c r="D11" s="368"/>
      <c r="E11" s="348"/>
      <c r="F11" s="368"/>
      <c r="G11" s="348"/>
      <c r="H11" s="368"/>
      <c r="I11" s="348"/>
      <c r="J11" s="368"/>
      <c r="K11" s="348"/>
      <c r="L11" s="368"/>
      <c r="M11" s="348"/>
      <c r="N11" s="368"/>
      <c r="O11" s="348"/>
      <c r="P11" s="367"/>
    </row>
    <row r="12" spans="1:16" ht="12.75" customHeight="1" x14ac:dyDescent="0.2">
      <c r="A12" s="374"/>
      <c r="B12" s="375" t="s">
        <v>274</v>
      </c>
      <c r="C12" s="1115"/>
      <c r="D12" s="368"/>
      <c r="E12" s="348"/>
      <c r="F12" s="368"/>
      <c r="G12" s="348"/>
      <c r="H12" s="368"/>
      <c r="I12" s="348"/>
      <c r="J12" s="368"/>
      <c r="K12" s="348"/>
      <c r="L12" s="368"/>
      <c r="M12" s="1046"/>
      <c r="N12" s="368"/>
      <c r="O12" s="1044"/>
      <c r="P12" s="367"/>
    </row>
    <row r="13" spans="1:16" ht="12.75" customHeight="1" x14ac:dyDescent="0.2">
      <c r="A13" s="374"/>
      <c r="B13" s="375" t="s">
        <v>275</v>
      </c>
      <c r="C13" s="1115"/>
      <c r="D13" s="368"/>
      <c r="E13" s="348"/>
      <c r="F13" s="368"/>
      <c r="G13" s="348"/>
      <c r="H13" s="368"/>
      <c r="I13" s="348"/>
      <c r="J13" s="368"/>
      <c r="K13" s="348"/>
      <c r="L13" s="368"/>
      <c r="M13" s="1046"/>
      <c r="N13" s="368"/>
      <c r="O13" s="348"/>
      <c r="P13" s="367"/>
    </row>
    <row r="14" spans="1:16" ht="12.75" customHeight="1" x14ac:dyDescent="0.2">
      <c r="A14" s="374"/>
      <c r="B14" s="375" t="s">
        <v>470</v>
      </c>
      <c r="C14" s="1115"/>
      <c r="D14" s="368"/>
      <c r="E14" s="348"/>
      <c r="F14" s="368"/>
      <c r="G14" s="348"/>
      <c r="H14" s="368"/>
      <c r="I14" s="348"/>
      <c r="J14" s="368"/>
      <c r="K14" s="348"/>
      <c r="L14" s="368"/>
      <c r="M14" s="1046"/>
      <c r="N14" s="368"/>
      <c r="O14" s="348"/>
      <c r="P14" s="367"/>
    </row>
    <row r="15" spans="1:16" ht="12.75" customHeight="1" x14ac:dyDescent="0.2">
      <c r="A15" s="374"/>
      <c r="B15" s="375" t="s">
        <v>472</v>
      </c>
      <c r="C15" s="1115"/>
      <c r="D15" s="368"/>
      <c r="E15" s="348"/>
      <c r="F15" s="368"/>
      <c r="G15" s="348"/>
      <c r="H15" s="368"/>
      <c r="I15" s="348"/>
      <c r="J15" s="368"/>
      <c r="K15" s="348"/>
      <c r="L15" s="368"/>
      <c r="M15" s="348"/>
      <c r="N15" s="368"/>
      <c r="O15" s="348"/>
      <c r="P15" s="367"/>
    </row>
    <row r="16" spans="1:16" ht="12.75" customHeight="1" x14ac:dyDescent="0.2">
      <c r="A16" s="374"/>
      <c r="B16" s="375" t="s">
        <v>686</v>
      </c>
      <c r="C16" s="1115"/>
      <c r="D16" s="368"/>
      <c r="E16" s="348"/>
      <c r="F16" s="368"/>
      <c r="G16" s="348"/>
      <c r="H16" s="368"/>
      <c r="I16" s="348"/>
      <c r="J16" s="368"/>
      <c r="K16" s="348"/>
      <c r="L16" s="368"/>
      <c r="M16" s="1046"/>
      <c r="N16" s="368"/>
      <c r="O16" s="348"/>
      <c r="P16" s="367"/>
    </row>
    <row r="17" spans="1:16" ht="12.75" customHeight="1" x14ac:dyDescent="0.2">
      <c r="A17" s="374"/>
      <c r="B17" s="375" t="s">
        <v>687</v>
      </c>
      <c r="C17" s="1115"/>
      <c r="D17" s="368"/>
      <c r="E17" s="348"/>
      <c r="F17" s="368"/>
      <c r="G17" s="348"/>
      <c r="H17" s="368"/>
      <c r="I17" s="348"/>
      <c r="J17" s="368"/>
      <c r="K17" s="348"/>
      <c r="L17" s="368"/>
      <c r="M17" s="1046"/>
      <c r="N17" s="368"/>
      <c r="O17" s="348"/>
      <c r="P17" s="367"/>
    </row>
    <row r="18" spans="1:16" ht="12.75" customHeight="1" x14ac:dyDescent="0.2">
      <c r="A18" s="374"/>
      <c r="B18" s="375" t="s">
        <v>691</v>
      </c>
      <c r="C18" s="1115"/>
      <c r="D18" s="368"/>
      <c r="E18" s="348"/>
      <c r="F18" s="368"/>
      <c r="G18" s="348"/>
      <c r="H18" s="368"/>
      <c r="I18" s="348"/>
      <c r="J18" s="368"/>
      <c r="K18" s="348"/>
      <c r="L18" s="368"/>
      <c r="M18" s="1046"/>
      <c r="N18" s="368"/>
      <c r="O18" s="348"/>
      <c r="P18" s="367"/>
    </row>
    <row r="19" spans="1:16" ht="12.75" customHeight="1" x14ac:dyDescent="0.2">
      <c r="A19" s="374"/>
      <c r="B19" s="375" t="s">
        <v>696</v>
      </c>
      <c r="C19" s="1115"/>
      <c r="D19" s="368"/>
      <c r="E19" s="348"/>
      <c r="F19" s="368"/>
      <c r="G19" s="348"/>
      <c r="H19" s="368"/>
      <c r="I19" s="348"/>
      <c r="J19" s="368"/>
      <c r="K19" s="348"/>
      <c r="L19" s="368"/>
      <c r="M19" s="348"/>
      <c r="N19" s="368"/>
      <c r="O19" s="348"/>
      <c r="P19" s="367"/>
    </row>
    <row r="20" spans="1:16" ht="12.75" customHeight="1" x14ac:dyDescent="0.2">
      <c r="A20" s="374"/>
      <c r="B20" s="375" t="s">
        <v>703</v>
      </c>
      <c r="C20" s="1115"/>
      <c r="D20" s="368"/>
      <c r="E20" s="348"/>
      <c r="F20" s="368"/>
      <c r="G20" s="348"/>
      <c r="H20" s="368"/>
      <c r="I20" s="348"/>
      <c r="J20" s="368"/>
      <c r="K20" s="348"/>
      <c r="L20" s="368"/>
      <c r="M20" s="1046"/>
      <c r="N20" s="368"/>
      <c r="O20" s="348"/>
      <c r="P20" s="367"/>
    </row>
    <row r="21" spans="1:16" ht="12.75" customHeight="1" x14ac:dyDescent="0.2">
      <c r="A21" s="374"/>
      <c r="B21" s="375" t="s">
        <v>550</v>
      </c>
      <c r="C21" s="1115"/>
      <c r="D21" s="368"/>
      <c r="E21" s="348"/>
      <c r="F21" s="368"/>
      <c r="G21" s="348"/>
      <c r="H21" s="368"/>
      <c r="I21" s="348"/>
      <c r="J21" s="368"/>
      <c r="K21" s="348"/>
      <c r="L21" s="368"/>
      <c r="M21" s="1046"/>
      <c r="N21" s="368"/>
      <c r="O21" s="348"/>
      <c r="P21" s="367"/>
    </row>
    <row r="22" spans="1:16" ht="12.75" customHeight="1" x14ac:dyDescent="0.2">
      <c r="A22" s="374"/>
      <c r="B22" s="375" t="s">
        <v>551</v>
      </c>
      <c r="C22" s="1115"/>
      <c r="D22" s="368"/>
      <c r="E22" s="348"/>
      <c r="F22" s="368"/>
      <c r="G22" s="348"/>
      <c r="H22" s="368"/>
      <c r="I22" s="348"/>
      <c r="J22" s="368"/>
      <c r="K22" s="348"/>
      <c r="L22" s="368"/>
      <c r="M22" s="1046"/>
      <c r="N22" s="368"/>
      <c r="O22" s="348"/>
      <c r="P22" s="367"/>
    </row>
    <row r="23" spans="1:16" ht="12.75" customHeight="1" x14ac:dyDescent="0.2">
      <c r="A23" s="374"/>
      <c r="B23" s="375" t="s">
        <v>552</v>
      </c>
      <c r="C23" s="1115"/>
      <c r="D23" s="368"/>
      <c r="E23" s="348"/>
      <c r="F23" s="368"/>
      <c r="G23" s="348"/>
      <c r="H23" s="368"/>
      <c r="I23" s="348"/>
      <c r="J23" s="368"/>
      <c r="K23" s="348"/>
      <c r="L23" s="368"/>
      <c r="M23" s="1046"/>
      <c r="N23" s="368"/>
      <c r="O23" s="348"/>
      <c r="P23" s="367"/>
    </row>
    <row r="24" spans="1:16" ht="12.75" customHeight="1" x14ac:dyDescent="0.2">
      <c r="A24" s="374"/>
      <c r="B24" s="375" t="s">
        <v>553</v>
      </c>
      <c r="C24" s="1115"/>
      <c r="D24" s="368"/>
      <c r="E24" s="348"/>
      <c r="F24" s="368"/>
      <c r="G24" s="348"/>
      <c r="H24" s="368"/>
      <c r="I24" s="348"/>
      <c r="J24" s="368"/>
      <c r="K24" s="348"/>
      <c r="L24" s="368"/>
      <c r="M24" s="1046"/>
      <c r="N24" s="368"/>
      <c r="O24" s="348"/>
      <c r="P24" s="367"/>
    </row>
    <row r="25" spans="1:16" ht="12.75" customHeight="1" x14ac:dyDescent="0.2">
      <c r="A25" s="374"/>
      <c r="B25" s="375" t="s">
        <v>554</v>
      </c>
      <c r="C25" s="1115"/>
      <c r="D25" s="368"/>
      <c r="E25" s="348"/>
      <c r="F25" s="368"/>
      <c r="G25" s="348"/>
      <c r="H25" s="368"/>
      <c r="I25" s="348"/>
      <c r="J25" s="368"/>
      <c r="K25" s="348"/>
      <c r="L25" s="368"/>
      <c r="M25" s="1046"/>
      <c r="N25" s="368"/>
      <c r="O25" s="348"/>
      <c r="P25" s="367"/>
    </row>
    <row r="26" spans="1:16" ht="12.75" customHeight="1" x14ac:dyDescent="0.2">
      <c r="A26" s="374"/>
      <c r="B26" s="375" t="s">
        <v>555</v>
      </c>
      <c r="C26" s="1115"/>
      <c r="D26" s="368"/>
      <c r="E26" s="348"/>
      <c r="F26" s="368"/>
      <c r="G26" s="348"/>
      <c r="H26" s="368"/>
      <c r="I26" s="348"/>
      <c r="J26" s="368"/>
      <c r="K26" s="348"/>
      <c r="L26" s="368"/>
      <c r="M26" s="1046"/>
      <c r="N26" s="368"/>
      <c r="O26" s="348"/>
      <c r="P26" s="367"/>
    </row>
    <row r="27" spans="1:16" ht="12.75" customHeight="1" x14ac:dyDescent="0.2">
      <c r="A27" s="374"/>
      <c r="B27" s="375" t="s">
        <v>556</v>
      </c>
      <c r="C27" s="1115"/>
      <c r="D27" s="368"/>
      <c r="E27" s="348"/>
      <c r="F27" s="368"/>
      <c r="G27" s="348"/>
      <c r="H27" s="368"/>
      <c r="I27" s="348"/>
      <c r="J27" s="368"/>
      <c r="K27" s="348"/>
      <c r="L27" s="368"/>
      <c r="M27" s="348"/>
      <c r="N27" s="368"/>
      <c r="O27" s="348"/>
      <c r="P27" s="367"/>
    </row>
    <row r="28" spans="1:16" ht="12.75" customHeight="1" x14ac:dyDescent="0.2">
      <c r="A28" s="374"/>
      <c r="B28" s="375" t="s">
        <v>557</v>
      </c>
      <c r="C28" s="1115"/>
      <c r="D28" s="368"/>
      <c r="E28" s="348"/>
      <c r="F28" s="368"/>
      <c r="G28" s="348"/>
      <c r="H28" s="368"/>
      <c r="I28" s="348"/>
      <c r="J28" s="368"/>
      <c r="K28" s="348"/>
      <c r="L28" s="368"/>
      <c r="M28" s="1046"/>
      <c r="N28" s="368"/>
      <c r="O28" s="348"/>
      <c r="P28" s="367"/>
    </row>
    <row r="29" spans="1:16" ht="12.75" customHeight="1" x14ac:dyDescent="0.2">
      <c r="A29" s="374"/>
      <c r="B29" s="375" t="s">
        <v>558</v>
      </c>
      <c r="C29" s="1115"/>
      <c r="D29" s="368"/>
      <c r="E29" s="348"/>
      <c r="F29" s="368"/>
      <c r="G29" s="348"/>
      <c r="H29" s="368"/>
      <c r="I29" s="348"/>
      <c r="J29" s="368"/>
      <c r="K29" s="348"/>
      <c r="L29" s="368"/>
      <c r="M29" s="1046"/>
      <c r="N29" s="368"/>
      <c r="O29" s="348"/>
      <c r="P29" s="367"/>
    </row>
    <row r="30" spans="1:16" ht="12.75" customHeight="1" x14ac:dyDescent="0.2">
      <c r="A30" s="374"/>
      <c r="B30" s="375" t="s">
        <v>559</v>
      </c>
      <c r="C30" s="1115"/>
      <c r="D30" s="368"/>
      <c r="E30" s="348"/>
      <c r="F30" s="368"/>
      <c r="G30" s="348"/>
      <c r="H30" s="368"/>
      <c r="I30" s="348"/>
      <c r="J30" s="368"/>
      <c r="K30" s="348"/>
      <c r="L30" s="368"/>
      <c r="M30" s="348"/>
      <c r="N30" s="368"/>
      <c r="O30" s="348"/>
      <c r="P30" s="367"/>
    </row>
    <row r="31" spans="1:16" ht="12.75" customHeight="1" x14ac:dyDescent="0.2">
      <c r="A31" s="374"/>
      <c r="B31" s="375" t="s">
        <v>560</v>
      </c>
      <c r="C31" s="1115"/>
      <c r="D31" s="368"/>
      <c r="E31" s="348"/>
      <c r="F31" s="368"/>
      <c r="G31" s="348"/>
      <c r="H31" s="368"/>
      <c r="I31" s="348"/>
      <c r="J31" s="368"/>
      <c r="K31" s="348"/>
      <c r="L31" s="368"/>
      <c r="M31" s="1046"/>
      <c r="N31" s="368"/>
      <c r="O31" s="348"/>
      <c r="P31" s="367"/>
    </row>
    <row r="32" spans="1:16" ht="12.75" customHeight="1" x14ac:dyDescent="0.2">
      <c r="A32" s="374"/>
      <c r="B32" s="375" t="s">
        <v>561</v>
      </c>
      <c r="C32" s="1115"/>
      <c r="D32" s="368"/>
      <c r="E32" s="348"/>
      <c r="F32" s="368"/>
      <c r="G32" s="348"/>
      <c r="H32" s="368"/>
      <c r="I32" s="348"/>
      <c r="J32" s="368"/>
      <c r="K32" s="348"/>
      <c r="L32" s="368"/>
      <c r="M32" s="348"/>
      <c r="N32" s="368"/>
      <c r="O32" s="348"/>
      <c r="P32" s="367"/>
    </row>
    <row r="33" spans="1:23" s="370" customFormat="1" ht="12" thickBot="1" x14ac:dyDescent="0.25">
      <c r="A33" s="374"/>
      <c r="C33" s="371"/>
      <c r="D33" s="371"/>
      <c r="E33" s="371"/>
      <c r="F33" s="371"/>
      <c r="G33" s="371"/>
      <c r="H33" s="371"/>
      <c r="I33" s="371"/>
      <c r="J33" s="371"/>
      <c r="K33" s="371"/>
      <c r="L33" s="371"/>
      <c r="M33" s="371"/>
      <c r="N33" s="371"/>
      <c r="O33" s="233"/>
      <c r="P33" s="369"/>
      <c r="Q33" s="305"/>
      <c r="R33" s="305"/>
      <c r="S33" s="305"/>
      <c r="T33" s="305"/>
      <c r="U33" s="305"/>
      <c r="V33" s="305"/>
      <c r="W33" s="305"/>
    </row>
    <row r="34" spans="1:23" s="352" customFormat="1" ht="12" thickBot="1" x14ac:dyDescent="0.25">
      <c r="A34" s="376"/>
      <c r="C34" s="351"/>
      <c r="D34" s="233"/>
      <c r="E34" s="372">
        <f>SUM(E8:E32)</f>
        <v>0</v>
      </c>
      <c r="F34" s="353"/>
      <c r="G34" s="372">
        <f>SUM(G8:G32)</f>
        <v>0</v>
      </c>
      <c r="H34" s="353"/>
      <c r="I34" s="372">
        <f>SUM(I8:I32)</f>
        <v>0</v>
      </c>
      <c r="J34" s="353"/>
      <c r="K34" s="372">
        <f>SUM(K8:K32)</f>
        <v>0</v>
      </c>
      <c r="L34" s="353"/>
      <c r="M34" s="369"/>
      <c r="N34" s="369"/>
      <c r="O34" s="369"/>
      <c r="Q34" s="377"/>
    </row>
    <row r="35" spans="1:23" s="370" customFormat="1" x14ac:dyDescent="0.2">
      <c r="A35" s="275"/>
      <c r="B35" s="275"/>
      <c r="C35" s="371"/>
      <c r="D35" s="369"/>
      <c r="E35" s="369"/>
      <c r="F35" s="369"/>
      <c r="G35" s="369"/>
      <c r="H35" s="369"/>
      <c r="I35" s="369"/>
      <c r="J35" s="369"/>
      <c r="K35" s="369"/>
      <c r="L35" s="369"/>
      <c r="M35" s="369"/>
      <c r="N35" s="369"/>
      <c r="O35" s="369"/>
      <c r="P35" s="305"/>
      <c r="Q35" s="233"/>
      <c r="R35" s="305"/>
      <c r="S35" s="305"/>
      <c r="T35" s="305"/>
      <c r="U35" s="305"/>
      <c r="V35" s="305"/>
      <c r="W35" s="305"/>
    </row>
    <row r="36" spans="1:23" s="370" customFormat="1" ht="12" thickBot="1" x14ac:dyDescent="0.25">
      <c r="A36" s="233"/>
      <c r="B36" s="275" t="s">
        <v>243</v>
      </c>
      <c r="C36" s="371"/>
      <c r="D36" s="369"/>
      <c r="E36" s="369"/>
      <c r="F36" s="369"/>
      <c r="G36" s="369"/>
      <c r="H36" s="369"/>
      <c r="I36" s="369"/>
      <c r="J36" s="369"/>
      <c r="K36" s="369"/>
      <c r="L36" s="369"/>
      <c r="M36" s="369"/>
      <c r="N36" s="369"/>
      <c r="O36" s="369"/>
      <c r="P36" s="369"/>
      <c r="Q36" s="305"/>
      <c r="R36" s="305"/>
      <c r="S36" s="305"/>
      <c r="T36" s="305"/>
      <c r="U36" s="305"/>
      <c r="V36" s="305"/>
      <c r="W36" s="305"/>
    </row>
    <row r="37" spans="1:23" s="370" customFormat="1" ht="12" thickBot="1" x14ac:dyDescent="0.25">
      <c r="A37" s="233"/>
      <c r="B37" s="314"/>
      <c r="C37" s="371"/>
      <c r="D37" s="369"/>
      <c r="E37" s="369"/>
      <c r="F37" s="369"/>
      <c r="G37" s="369"/>
      <c r="H37" s="369"/>
      <c r="I37" s="369"/>
      <c r="J37" s="369"/>
      <c r="K37" s="369"/>
      <c r="L37" s="369"/>
      <c r="M37" s="369"/>
      <c r="N37" s="369"/>
      <c r="O37" s="369"/>
      <c r="P37" s="369"/>
      <c r="Q37" s="305"/>
      <c r="R37" s="305"/>
      <c r="S37" s="305"/>
      <c r="T37" s="305"/>
      <c r="U37" s="305"/>
      <c r="V37" s="305"/>
      <c r="W37" s="305"/>
    </row>
    <row r="38" spans="1:23" ht="12" thickBot="1" x14ac:dyDescent="0.25">
      <c r="B38" s="315"/>
      <c r="C38" s="361"/>
      <c r="D38" s="233"/>
      <c r="E38" s="233"/>
      <c r="F38" s="233"/>
      <c r="G38" s="233"/>
      <c r="H38" s="233"/>
      <c r="I38" s="233"/>
      <c r="J38" s="233"/>
      <c r="K38" s="233"/>
      <c r="L38" s="233"/>
      <c r="M38" s="233"/>
      <c r="N38" s="233"/>
      <c r="O38" s="233"/>
      <c r="R38" s="233"/>
      <c r="S38" s="233"/>
      <c r="T38" s="233"/>
      <c r="U38" s="233"/>
      <c r="V38" s="233"/>
      <c r="W38" s="233"/>
    </row>
    <row r="39" spans="1:23" x14ac:dyDescent="0.2">
      <c r="B39" s="265"/>
      <c r="C39" s="366"/>
      <c r="D39" s="305"/>
      <c r="E39" s="305"/>
      <c r="F39" s="305"/>
      <c r="G39" s="305"/>
      <c r="H39" s="305"/>
      <c r="I39" s="305"/>
      <c r="J39" s="233"/>
      <c r="K39" s="233"/>
      <c r="L39" s="233"/>
      <c r="M39" s="233"/>
      <c r="N39" s="233"/>
      <c r="O39" s="233"/>
      <c r="R39" s="233"/>
      <c r="S39" s="233"/>
      <c r="T39" s="233"/>
      <c r="U39" s="233"/>
      <c r="V39" s="233"/>
      <c r="W39" s="233"/>
    </row>
    <row r="40" spans="1:23" x14ac:dyDescent="0.2">
      <c r="B40" s="265"/>
      <c r="C40" s="366"/>
      <c r="D40" s="305"/>
      <c r="E40" s="305"/>
      <c r="F40" s="305"/>
      <c r="G40" s="305"/>
      <c r="H40" s="305"/>
      <c r="I40" s="305"/>
      <c r="J40" s="233"/>
      <c r="K40" s="233"/>
      <c r="L40" s="233"/>
      <c r="M40" s="233"/>
      <c r="N40" s="233"/>
      <c r="O40" s="233"/>
      <c r="R40" s="233"/>
      <c r="S40" s="233"/>
      <c r="T40" s="233"/>
      <c r="U40" s="233"/>
      <c r="V40" s="233"/>
      <c r="W40" s="233"/>
    </row>
    <row r="41" spans="1:23" hidden="1" x14ac:dyDescent="0.2">
      <c r="B41" s="258"/>
      <c r="C41" s="361"/>
      <c r="D41" s="233"/>
      <c r="E41" s="233"/>
      <c r="F41" s="233"/>
      <c r="G41" s="233"/>
      <c r="H41" s="233"/>
      <c r="I41" s="233"/>
      <c r="J41" s="233"/>
      <c r="K41" s="233"/>
      <c r="L41" s="233"/>
      <c r="M41" s="233"/>
      <c r="N41" s="233"/>
      <c r="O41" s="233"/>
      <c r="R41" s="233"/>
      <c r="S41" s="233"/>
      <c r="T41" s="233"/>
      <c r="U41" s="233"/>
      <c r="V41" s="233"/>
      <c r="W41" s="233"/>
    </row>
    <row r="42" spans="1:23" hidden="1" x14ac:dyDescent="0.2">
      <c r="C42" s="361"/>
      <c r="D42" s="233"/>
      <c r="E42" s="233"/>
      <c r="F42" s="233"/>
      <c r="G42" s="233"/>
      <c r="H42" s="233"/>
      <c r="I42" s="233"/>
      <c r="J42" s="233"/>
      <c r="K42" s="233"/>
      <c r="L42" s="233"/>
      <c r="M42" s="233"/>
      <c r="N42" s="233"/>
      <c r="O42" s="233"/>
      <c r="R42" s="233"/>
      <c r="S42" s="233"/>
      <c r="T42" s="233"/>
      <c r="U42" s="233"/>
      <c r="V42" s="233"/>
      <c r="W42" s="233"/>
    </row>
    <row r="43" spans="1:23" hidden="1" x14ac:dyDescent="0.2">
      <c r="C43" s="361"/>
      <c r="D43" s="233"/>
      <c r="E43" s="233"/>
      <c r="F43" s="233"/>
      <c r="G43" s="233"/>
      <c r="H43" s="233"/>
      <c r="I43" s="233"/>
      <c r="J43" s="233"/>
      <c r="K43" s="233"/>
      <c r="L43" s="233"/>
      <c r="M43" s="233"/>
      <c r="N43" s="233"/>
      <c r="O43" s="233"/>
      <c r="R43" s="233"/>
      <c r="S43" s="233"/>
      <c r="T43" s="233"/>
      <c r="U43" s="233"/>
      <c r="V43" s="233"/>
      <c r="W43" s="233"/>
    </row>
    <row r="44" spans="1:23" hidden="1" x14ac:dyDescent="0.2"/>
    <row r="45" spans="1:23" hidden="1" x14ac:dyDescent="0.2"/>
    <row r="46" spans="1:23" hidden="1" x14ac:dyDescent="0.2"/>
    <row r="47" spans="1:23" hidden="1" x14ac:dyDescent="0.2"/>
    <row r="48" spans="1:2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sheetData>
  <sheetProtection algorithmName="SHA-512" hashValue="776XBZcPwNDNtw2r8nlSdp8ELHdg4QFoqbBR9Pw3XNlJjQW5CJD+Wkl25Zj4waI/g3Amyjzg2mfKnIdm+HbZfg==" saltValue="RM211MIO7VasL9Wgu/iT+w==" spinCount="100000" sheet="1" objects="1" scenarios="1"/>
  <mergeCells count="5">
    <mergeCell ref="M5:M6"/>
    <mergeCell ref="O5:O6"/>
    <mergeCell ref="E5:I5"/>
    <mergeCell ref="C5:C6"/>
    <mergeCell ref="K5:K6"/>
  </mergeCells>
  <phoneticPr fontId="11" type="noConversion"/>
  <pageMargins left="0.34" right="0.34" top="0.5" bottom="0.4" header="0.2" footer="0.2"/>
  <pageSetup paperSize="9" orientation="landscape" r:id="rId1"/>
  <headerFooter alignWithMargins="0">
    <oddFooter>&amp;L&amp;8&amp;A&amp;R&amp;8&amp;P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S77"/>
  <sheetViews>
    <sheetView showGridLines="0" zoomScale="70" zoomScaleNormal="70" workbookViewId="0">
      <selection activeCell="AA16" sqref="AA16"/>
    </sheetView>
  </sheetViews>
  <sheetFormatPr defaultColWidth="0" defaultRowHeight="11.25" zeroHeight="1" x14ac:dyDescent="0.2"/>
  <cols>
    <col min="1" max="1" width="2.28515625" style="378" customWidth="1"/>
    <col min="2" max="2" width="5.7109375" style="378" customWidth="1"/>
    <col min="3" max="3" width="24.5703125" style="378" customWidth="1"/>
    <col min="4" max="4" width="1.42578125" style="378" customWidth="1"/>
    <col min="5" max="5" width="24.5703125" style="378" customWidth="1"/>
    <col min="6" max="6" width="1.42578125" style="378" customWidth="1"/>
    <col min="7" max="7" width="6" style="378" customWidth="1"/>
    <col min="8" max="8" width="2.7109375" style="378" customWidth="1"/>
    <col min="9" max="9" width="6" style="378" customWidth="1"/>
    <col min="10" max="10" width="1.42578125" style="378" customWidth="1"/>
    <col min="11" max="11" width="15.42578125" style="378" customWidth="1"/>
    <col min="12" max="12" width="1.42578125" style="378" customWidth="1"/>
    <col min="13" max="13" width="13" style="380" customWidth="1"/>
    <col min="14" max="14" width="1.42578125" style="378" customWidth="1"/>
    <col min="15" max="15" width="5.140625" style="380" customWidth="1"/>
    <col min="16" max="16" width="1.42578125" style="378" customWidth="1"/>
    <col min="17" max="17" width="13" style="380" customWidth="1"/>
    <col min="18" max="18" width="1.42578125" style="378" customWidth="1"/>
    <col min="19" max="19" width="13" style="380" customWidth="1"/>
    <col min="20" max="20" width="1.42578125" style="378" customWidth="1"/>
    <col min="21" max="21" width="13" style="380" customWidth="1"/>
    <col min="22" max="22" width="1.42578125" style="378" customWidth="1"/>
    <col min="23" max="23" width="5.140625" style="380" customWidth="1"/>
    <col min="24" max="24" width="1.42578125" style="378" customWidth="1"/>
    <col min="25" max="25" width="13" style="380" customWidth="1"/>
    <col min="26" max="26" width="1.42578125" style="378" customWidth="1"/>
    <col min="27" max="27" width="13.28515625" style="380" customWidth="1"/>
    <col min="28" max="28" width="2.28515625" style="378" customWidth="1"/>
    <col min="29" max="31" width="0" style="378" hidden="1" customWidth="1"/>
    <col min="32" max="16384" width="0" style="380" hidden="1"/>
  </cols>
  <sheetData>
    <row r="1" spans="1:31" ht="13.5" thickBot="1" x14ac:dyDescent="0.3">
      <c r="A1" s="648"/>
      <c r="B1" s="647" t="s">
        <v>824</v>
      </c>
      <c r="C1" s="394"/>
      <c r="D1" s="648"/>
      <c r="E1" s="648"/>
      <c r="Z1" s="31" t="s">
        <v>213</v>
      </c>
      <c r="AA1" s="738" t="str">
        <f>IF('Sec A Balance Sheet - SF'!$I$1=0," ",'Sec A Balance Sheet - SF'!$I$1)</f>
        <v xml:space="preserve"> </v>
      </c>
    </row>
    <row r="2" spans="1:31" ht="12.75" x14ac:dyDescent="0.25">
      <c r="A2" s="394"/>
      <c r="B2" s="647" t="s">
        <v>1522</v>
      </c>
      <c r="C2" s="394"/>
      <c r="D2" s="648"/>
      <c r="E2" s="648"/>
    </row>
    <row r="3" spans="1:31" x14ac:dyDescent="0.2"/>
    <row r="4" spans="1:31" ht="12" thickBot="1" x14ac:dyDescent="0.25"/>
    <row r="5" spans="1:31" s="381" customFormat="1" ht="14.45" customHeight="1" thickTop="1" x14ac:dyDescent="0.2">
      <c r="C5" s="1249" t="s">
        <v>134</v>
      </c>
      <c r="E5" s="1249" t="s">
        <v>459</v>
      </c>
      <c r="G5" s="1243" t="s">
        <v>564</v>
      </c>
      <c r="H5" s="1244"/>
      <c r="I5" s="1245"/>
      <c r="K5" s="1249" t="s">
        <v>605</v>
      </c>
      <c r="M5" s="1249" t="s">
        <v>135</v>
      </c>
      <c r="O5" s="1251" t="s">
        <v>136</v>
      </c>
      <c r="P5" s="1252"/>
      <c r="Q5" s="1253"/>
      <c r="S5" s="1249" t="s">
        <v>200</v>
      </c>
      <c r="U5" s="1249" t="s">
        <v>201</v>
      </c>
      <c r="W5" s="1251" t="s">
        <v>137</v>
      </c>
      <c r="X5" s="1252"/>
      <c r="Y5" s="1253"/>
      <c r="AA5" s="1249" t="s">
        <v>138</v>
      </c>
    </row>
    <row r="6" spans="1:31" s="382" customFormat="1" ht="33.6" customHeight="1" thickBot="1" x14ac:dyDescent="0.25">
      <c r="B6" s="381"/>
      <c r="C6" s="1250"/>
      <c r="E6" s="1250"/>
      <c r="G6" s="1246"/>
      <c r="H6" s="1247"/>
      <c r="I6" s="1248"/>
      <c r="K6" s="1250"/>
      <c r="M6" s="1250"/>
      <c r="O6" s="383" t="s">
        <v>738</v>
      </c>
      <c r="P6" s="384"/>
      <c r="Q6" s="385" t="s">
        <v>317</v>
      </c>
      <c r="S6" s="1250"/>
      <c r="U6" s="1250"/>
      <c r="W6" s="383" t="s">
        <v>738</v>
      </c>
      <c r="X6" s="384"/>
      <c r="Y6" s="385" t="s">
        <v>317</v>
      </c>
      <c r="AA6" s="1250"/>
    </row>
    <row r="7" spans="1:31" ht="12" thickTop="1" x14ac:dyDescent="0.2">
      <c r="B7" s="648"/>
      <c r="C7" s="386"/>
      <c r="E7" s="386"/>
      <c r="M7" s="387"/>
      <c r="O7" s="387"/>
      <c r="Q7" s="387"/>
      <c r="S7" s="387"/>
      <c r="U7" s="387"/>
      <c r="W7" s="387"/>
      <c r="Y7" s="387"/>
      <c r="AA7" s="387"/>
    </row>
    <row r="8" spans="1:31" s="393" customFormat="1" ht="12.75" x14ac:dyDescent="0.2">
      <c r="A8" s="388"/>
      <c r="B8" s="654" t="s">
        <v>216</v>
      </c>
      <c r="C8" s="1116"/>
      <c r="D8" s="388"/>
      <c r="E8" s="389"/>
      <c r="F8" s="388"/>
      <c r="G8" s="388"/>
      <c r="H8" s="1045"/>
      <c r="I8" s="388"/>
      <c r="J8" s="388"/>
      <c r="K8" s="390"/>
      <c r="L8" s="391"/>
      <c r="M8" s="390"/>
      <c r="N8" s="378"/>
      <c r="O8" s="392"/>
      <c r="P8" s="378"/>
      <c r="Q8" s="390"/>
      <c r="R8" s="391"/>
      <c r="S8" s="390"/>
      <c r="T8" s="378"/>
      <c r="U8" s="390"/>
      <c r="V8" s="378"/>
      <c r="W8" s="392"/>
      <c r="X8" s="378"/>
      <c r="Y8" s="390"/>
      <c r="Z8" s="391"/>
      <c r="AA8" s="390"/>
      <c r="AB8" s="388"/>
      <c r="AC8" s="388"/>
      <c r="AD8" s="388"/>
      <c r="AE8" s="388"/>
    </row>
    <row r="9" spans="1:31" s="393" customFormat="1" ht="12.75" x14ac:dyDescent="0.2">
      <c r="A9" s="388"/>
      <c r="B9" s="654" t="s">
        <v>225</v>
      </c>
      <c r="C9" s="1116"/>
      <c r="D9" s="388"/>
      <c r="E9" s="389"/>
      <c r="F9" s="388"/>
      <c r="G9" s="388"/>
      <c r="H9" s="1045"/>
      <c r="I9" s="388"/>
      <c r="J9" s="388"/>
      <c r="K9" s="390"/>
      <c r="L9" s="391"/>
      <c r="M9" s="390"/>
      <c r="N9" s="378"/>
      <c r="O9" s="392"/>
      <c r="P9" s="378"/>
      <c r="Q9" s="390"/>
      <c r="R9" s="391"/>
      <c r="S9" s="390"/>
      <c r="T9" s="378"/>
      <c r="U9" s="390"/>
      <c r="V9" s="378"/>
      <c r="W9" s="392"/>
      <c r="X9" s="378"/>
      <c r="Y9" s="390"/>
      <c r="Z9" s="391"/>
      <c r="AA9" s="390"/>
      <c r="AB9" s="388"/>
      <c r="AC9" s="388"/>
      <c r="AD9" s="388"/>
      <c r="AE9" s="388"/>
    </row>
    <row r="10" spans="1:31" s="393" customFormat="1" ht="12.75" x14ac:dyDescent="0.2">
      <c r="A10" s="388"/>
      <c r="B10" s="654" t="s">
        <v>236</v>
      </c>
      <c r="C10" s="1116"/>
      <c r="D10" s="388"/>
      <c r="E10" s="389"/>
      <c r="F10" s="388"/>
      <c r="G10" s="388"/>
      <c r="H10" s="1045"/>
      <c r="I10" s="388"/>
      <c r="J10" s="388"/>
      <c r="K10" s="390"/>
      <c r="L10" s="391"/>
      <c r="M10" s="390"/>
      <c r="N10" s="378"/>
      <c r="O10" s="392"/>
      <c r="P10" s="378"/>
      <c r="Q10" s="390"/>
      <c r="R10" s="391"/>
      <c r="S10" s="390"/>
      <c r="T10" s="378"/>
      <c r="U10" s="390"/>
      <c r="V10" s="378"/>
      <c r="W10" s="392"/>
      <c r="X10" s="378"/>
      <c r="Y10" s="390"/>
      <c r="Z10" s="391"/>
      <c r="AA10" s="390"/>
      <c r="AB10" s="388"/>
      <c r="AC10" s="388"/>
      <c r="AD10" s="388"/>
      <c r="AE10" s="388"/>
    </row>
    <row r="11" spans="1:31" s="393" customFormat="1" ht="12.75" x14ac:dyDescent="0.2">
      <c r="A11" s="388"/>
      <c r="B11" s="654" t="s">
        <v>272</v>
      </c>
      <c r="C11" s="1116"/>
      <c r="D11" s="388"/>
      <c r="E11" s="389"/>
      <c r="F11" s="388"/>
      <c r="G11" s="388"/>
      <c r="H11" s="1045"/>
      <c r="I11" s="388"/>
      <c r="J11" s="388"/>
      <c r="K11" s="390"/>
      <c r="L11" s="391"/>
      <c r="M11" s="390"/>
      <c r="N11" s="378"/>
      <c r="O11" s="392"/>
      <c r="P11" s="378"/>
      <c r="Q11" s="390"/>
      <c r="R11" s="391"/>
      <c r="S11" s="390"/>
      <c r="T11" s="378"/>
      <c r="U11" s="390"/>
      <c r="V11" s="378"/>
      <c r="W11" s="392"/>
      <c r="X11" s="378"/>
      <c r="Y11" s="390"/>
      <c r="Z11" s="391"/>
      <c r="AA11" s="390"/>
      <c r="AB11" s="388"/>
      <c r="AC11" s="388"/>
      <c r="AD11" s="388"/>
      <c r="AE11" s="388"/>
    </row>
    <row r="12" spans="1:31" s="393" customFormat="1" ht="12.75" x14ac:dyDescent="0.2">
      <c r="A12" s="388"/>
      <c r="B12" s="654" t="s">
        <v>274</v>
      </c>
      <c r="C12" s="1116"/>
      <c r="D12" s="388"/>
      <c r="E12" s="389"/>
      <c r="F12" s="388"/>
      <c r="G12" s="388"/>
      <c r="H12" s="1045"/>
      <c r="I12" s="388"/>
      <c r="J12" s="388"/>
      <c r="K12" s="390"/>
      <c r="L12" s="391"/>
      <c r="M12" s="390"/>
      <c r="N12" s="378"/>
      <c r="O12" s="392"/>
      <c r="P12" s="378"/>
      <c r="Q12" s="390"/>
      <c r="R12" s="391"/>
      <c r="S12" s="390"/>
      <c r="T12" s="378"/>
      <c r="U12" s="390"/>
      <c r="V12" s="378"/>
      <c r="W12" s="392"/>
      <c r="X12" s="378"/>
      <c r="Y12" s="390"/>
      <c r="Z12" s="391"/>
      <c r="AA12" s="390"/>
      <c r="AB12" s="388"/>
      <c r="AC12" s="388"/>
      <c r="AD12" s="388"/>
      <c r="AE12" s="388"/>
    </row>
    <row r="13" spans="1:31" s="393" customFormat="1" ht="12.75" x14ac:dyDescent="0.2">
      <c r="A13" s="388"/>
      <c r="B13" s="654" t="s">
        <v>275</v>
      </c>
      <c r="C13" s="1116"/>
      <c r="D13" s="388"/>
      <c r="E13" s="389"/>
      <c r="F13" s="388"/>
      <c r="G13" s="388"/>
      <c r="H13" s="1045"/>
      <c r="I13" s="388"/>
      <c r="J13" s="388"/>
      <c r="K13" s="390"/>
      <c r="L13" s="391"/>
      <c r="M13" s="390"/>
      <c r="N13" s="378"/>
      <c r="O13" s="392"/>
      <c r="P13" s="378"/>
      <c r="Q13" s="390"/>
      <c r="R13" s="391"/>
      <c r="S13" s="390"/>
      <c r="T13" s="378"/>
      <c r="U13" s="390"/>
      <c r="V13" s="378"/>
      <c r="W13" s="392"/>
      <c r="X13" s="378"/>
      <c r="Y13" s="390"/>
      <c r="Z13" s="391"/>
      <c r="AA13" s="390"/>
      <c r="AB13" s="388"/>
      <c r="AC13" s="388"/>
      <c r="AD13" s="388"/>
      <c r="AE13" s="388"/>
    </row>
    <row r="14" spans="1:31" s="393" customFormat="1" ht="12.75" x14ac:dyDescent="0.2">
      <c r="A14" s="388"/>
      <c r="B14" s="654" t="s">
        <v>470</v>
      </c>
      <c r="C14" s="1116"/>
      <c r="D14" s="388"/>
      <c r="E14" s="389"/>
      <c r="F14" s="388"/>
      <c r="G14" s="388"/>
      <c r="H14" s="1045"/>
      <c r="I14" s="388"/>
      <c r="J14" s="388"/>
      <c r="K14" s="390"/>
      <c r="L14" s="391"/>
      <c r="M14" s="390"/>
      <c r="N14" s="378"/>
      <c r="O14" s="392"/>
      <c r="P14" s="378"/>
      <c r="Q14" s="390"/>
      <c r="R14" s="391"/>
      <c r="S14" s="390"/>
      <c r="T14" s="378"/>
      <c r="U14" s="390"/>
      <c r="V14" s="378"/>
      <c r="W14" s="392"/>
      <c r="X14" s="378"/>
      <c r="Y14" s="390"/>
      <c r="Z14" s="391"/>
      <c r="AA14" s="390"/>
      <c r="AB14" s="388"/>
      <c r="AC14" s="388"/>
      <c r="AD14" s="388"/>
      <c r="AE14" s="388"/>
    </row>
    <row r="15" spans="1:31" s="393" customFormat="1" ht="12.75" x14ac:dyDescent="0.2">
      <c r="A15" s="388"/>
      <c r="B15" s="654" t="s">
        <v>472</v>
      </c>
      <c r="C15" s="1116"/>
      <c r="D15" s="388"/>
      <c r="E15" s="389"/>
      <c r="F15" s="388"/>
      <c r="G15" s="388"/>
      <c r="H15" s="1045"/>
      <c r="I15" s="388"/>
      <c r="J15" s="388"/>
      <c r="K15" s="390"/>
      <c r="L15" s="391"/>
      <c r="M15" s="390"/>
      <c r="N15" s="378"/>
      <c r="O15" s="392"/>
      <c r="P15" s="378"/>
      <c r="Q15" s="390"/>
      <c r="R15" s="391"/>
      <c r="S15" s="390"/>
      <c r="T15" s="378"/>
      <c r="U15" s="390"/>
      <c r="V15" s="378"/>
      <c r="W15" s="392"/>
      <c r="X15" s="378"/>
      <c r="Y15" s="390"/>
      <c r="Z15" s="391"/>
      <c r="AA15" s="390"/>
      <c r="AB15" s="388"/>
      <c r="AC15" s="388"/>
      <c r="AD15" s="388"/>
      <c r="AE15" s="388"/>
    </row>
    <row r="16" spans="1:31" s="393" customFormat="1" ht="12.75" x14ac:dyDescent="0.2">
      <c r="A16" s="388"/>
      <c r="B16" s="654" t="s">
        <v>686</v>
      </c>
      <c r="C16" s="1116"/>
      <c r="D16" s="388"/>
      <c r="E16" s="389"/>
      <c r="F16" s="388"/>
      <c r="G16" s="388"/>
      <c r="H16" s="1045"/>
      <c r="I16" s="388"/>
      <c r="J16" s="388"/>
      <c r="K16" s="390"/>
      <c r="L16" s="391"/>
      <c r="M16" s="390"/>
      <c r="N16" s="378"/>
      <c r="O16" s="392"/>
      <c r="P16" s="378"/>
      <c r="Q16" s="390"/>
      <c r="R16" s="391"/>
      <c r="S16" s="390"/>
      <c r="T16" s="378"/>
      <c r="U16" s="390"/>
      <c r="V16" s="378"/>
      <c r="W16" s="392"/>
      <c r="X16" s="378"/>
      <c r="Y16" s="390"/>
      <c r="Z16" s="391"/>
      <c r="AA16" s="390"/>
      <c r="AB16" s="388"/>
      <c r="AC16" s="388"/>
      <c r="AD16" s="388"/>
      <c r="AE16" s="388"/>
    </row>
    <row r="17" spans="1:31" s="393" customFormat="1" ht="12.75" x14ac:dyDescent="0.2">
      <c r="A17" s="388"/>
      <c r="B17" s="654" t="s">
        <v>687</v>
      </c>
      <c r="C17" s="1116"/>
      <c r="D17" s="388"/>
      <c r="E17" s="389"/>
      <c r="F17" s="388"/>
      <c r="G17" s="388"/>
      <c r="H17" s="1045"/>
      <c r="I17" s="388"/>
      <c r="J17" s="388"/>
      <c r="K17" s="390"/>
      <c r="L17" s="391"/>
      <c r="M17" s="390"/>
      <c r="N17" s="378"/>
      <c r="O17" s="392"/>
      <c r="P17" s="378"/>
      <c r="Q17" s="390"/>
      <c r="R17" s="391"/>
      <c r="S17" s="390"/>
      <c r="T17" s="378"/>
      <c r="U17" s="390"/>
      <c r="V17" s="378"/>
      <c r="W17" s="392"/>
      <c r="X17" s="378"/>
      <c r="Y17" s="390"/>
      <c r="Z17" s="391"/>
      <c r="AA17" s="390"/>
      <c r="AB17" s="388"/>
      <c r="AC17" s="388"/>
      <c r="AD17" s="388"/>
      <c r="AE17" s="388"/>
    </row>
    <row r="18" spans="1:31" s="393" customFormat="1" ht="12.75" x14ac:dyDescent="0.2">
      <c r="A18" s="388"/>
      <c r="B18" s="654" t="s">
        <v>691</v>
      </c>
      <c r="C18" s="1116"/>
      <c r="D18" s="388"/>
      <c r="E18" s="389"/>
      <c r="F18" s="388"/>
      <c r="G18" s="388"/>
      <c r="H18" s="1045"/>
      <c r="I18" s="388"/>
      <c r="J18" s="388"/>
      <c r="K18" s="390"/>
      <c r="L18" s="391"/>
      <c r="M18" s="390"/>
      <c r="N18" s="378"/>
      <c r="O18" s="392"/>
      <c r="P18" s="378"/>
      <c r="Q18" s="390"/>
      <c r="R18" s="391"/>
      <c r="S18" s="390"/>
      <c r="T18" s="378"/>
      <c r="U18" s="390"/>
      <c r="V18" s="378"/>
      <c r="W18" s="392"/>
      <c r="X18" s="378"/>
      <c r="Y18" s="390"/>
      <c r="Z18" s="391"/>
      <c r="AA18" s="390"/>
      <c r="AB18" s="388"/>
      <c r="AC18" s="388"/>
      <c r="AD18" s="388"/>
      <c r="AE18" s="388"/>
    </row>
    <row r="19" spans="1:31" s="393" customFormat="1" ht="12.75" x14ac:dyDescent="0.2">
      <c r="A19" s="388"/>
      <c r="B19" s="654" t="s">
        <v>696</v>
      </c>
      <c r="C19" s="1116"/>
      <c r="D19" s="388"/>
      <c r="E19" s="389"/>
      <c r="F19" s="388"/>
      <c r="G19" s="388"/>
      <c r="H19" s="1045"/>
      <c r="I19" s="388"/>
      <c r="J19" s="388"/>
      <c r="K19" s="390"/>
      <c r="L19" s="391"/>
      <c r="M19" s="390"/>
      <c r="N19" s="378"/>
      <c r="O19" s="392"/>
      <c r="P19" s="378"/>
      <c r="Q19" s="390"/>
      <c r="R19" s="391"/>
      <c r="S19" s="390"/>
      <c r="T19" s="378"/>
      <c r="U19" s="390"/>
      <c r="V19" s="378"/>
      <c r="W19" s="392"/>
      <c r="X19" s="378"/>
      <c r="Y19" s="390"/>
      <c r="Z19" s="391"/>
      <c r="AA19" s="390"/>
      <c r="AB19" s="388"/>
      <c r="AC19" s="388"/>
      <c r="AD19" s="388"/>
      <c r="AE19" s="388"/>
    </row>
    <row r="20" spans="1:31" s="393" customFormat="1" ht="12.75" x14ac:dyDescent="0.2">
      <c r="A20" s="388"/>
      <c r="B20" s="654" t="s">
        <v>703</v>
      </c>
      <c r="C20" s="1116"/>
      <c r="D20" s="388"/>
      <c r="E20" s="389"/>
      <c r="F20" s="388"/>
      <c r="G20" s="388"/>
      <c r="H20" s="1045"/>
      <c r="I20" s="388"/>
      <c r="J20" s="388"/>
      <c r="K20" s="390"/>
      <c r="L20" s="391"/>
      <c r="M20" s="390"/>
      <c r="N20" s="378"/>
      <c r="O20" s="392"/>
      <c r="P20" s="378"/>
      <c r="Q20" s="390"/>
      <c r="R20" s="391"/>
      <c r="S20" s="390"/>
      <c r="T20" s="378"/>
      <c r="U20" s="390"/>
      <c r="V20" s="378"/>
      <c r="W20" s="392"/>
      <c r="X20" s="378"/>
      <c r="Y20" s="390"/>
      <c r="Z20" s="391"/>
      <c r="AA20" s="390"/>
      <c r="AB20" s="388"/>
      <c r="AC20" s="388"/>
      <c r="AD20" s="388"/>
      <c r="AE20" s="388"/>
    </row>
    <row r="21" spans="1:31" s="393" customFormat="1" ht="12.75" x14ac:dyDescent="0.2">
      <c r="A21" s="388"/>
      <c r="B21" s="654" t="s">
        <v>550</v>
      </c>
      <c r="C21" s="1116"/>
      <c r="D21" s="388"/>
      <c r="E21" s="389"/>
      <c r="F21" s="388"/>
      <c r="G21" s="388"/>
      <c r="H21" s="1045"/>
      <c r="I21" s="388"/>
      <c r="J21" s="388"/>
      <c r="K21" s="390"/>
      <c r="L21" s="391"/>
      <c r="M21" s="390"/>
      <c r="N21" s="378"/>
      <c r="O21" s="392"/>
      <c r="P21" s="378"/>
      <c r="Q21" s="390"/>
      <c r="R21" s="391"/>
      <c r="S21" s="390"/>
      <c r="T21" s="378"/>
      <c r="U21" s="390"/>
      <c r="V21" s="378"/>
      <c r="W21" s="392"/>
      <c r="X21" s="378"/>
      <c r="Y21" s="390"/>
      <c r="Z21" s="391"/>
      <c r="AA21" s="390"/>
      <c r="AB21" s="388"/>
      <c r="AC21" s="388"/>
      <c r="AD21" s="388"/>
      <c r="AE21" s="388"/>
    </row>
    <row r="22" spans="1:31" s="393" customFormat="1" ht="12.75" x14ac:dyDescent="0.2">
      <c r="A22" s="388"/>
      <c r="B22" s="654" t="s">
        <v>551</v>
      </c>
      <c r="C22" s="1116"/>
      <c r="D22" s="388"/>
      <c r="E22" s="389"/>
      <c r="F22" s="388"/>
      <c r="G22" s="388"/>
      <c r="H22" s="1045"/>
      <c r="I22" s="388"/>
      <c r="J22" s="388"/>
      <c r="K22" s="390"/>
      <c r="L22" s="391"/>
      <c r="M22" s="390"/>
      <c r="N22" s="378"/>
      <c r="O22" s="392"/>
      <c r="P22" s="378"/>
      <c r="Q22" s="390"/>
      <c r="R22" s="391"/>
      <c r="S22" s="390"/>
      <c r="T22" s="378"/>
      <c r="U22" s="390"/>
      <c r="V22" s="378"/>
      <c r="W22" s="392"/>
      <c r="X22" s="378"/>
      <c r="Y22" s="390"/>
      <c r="Z22" s="391"/>
      <c r="AA22" s="390"/>
      <c r="AB22" s="388"/>
      <c r="AC22" s="388"/>
      <c r="AD22" s="388"/>
      <c r="AE22" s="388"/>
    </row>
    <row r="23" spans="1:31" s="393" customFormat="1" ht="12.75" x14ac:dyDescent="0.2">
      <c r="A23" s="388"/>
      <c r="B23" s="654" t="s">
        <v>552</v>
      </c>
      <c r="C23" s="1116"/>
      <c r="D23" s="388"/>
      <c r="E23" s="389"/>
      <c r="F23" s="388"/>
      <c r="G23" s="388"/>
      <c r="H23" s="1045"/>
      <c r="I23" s="388"/>
      <c r="J23" s="388"/>
      <c r="K23" s="390"/>
      <c r="L23" s="391"/>
      <c r="M23" s="390"/>
      <c r="N23" s="378"/>
      <c r="O23" s="392"/>
      <c r="P23" s="378"/>
      <c r="Q23" s="390"/>
      <c r="R23" s="391"/>
      <c r="S23" s="390"/>
      <c r="T23" s="378"/>
      <c r="U23" s="390"/>
      <c r="V23" s="378"/>
      <c r="W23" s="392"/>
      <c r="X23" s="378"/>
      <c r="Y23" s="390"/>
      <c r="Z23" s="391"/>
      <c r="AA23" s="390"/>
      <c r="AB23" s="388"/>
      <c r="AC23" s="388"/>
      <c r="AD23" s="388"/>
      <c r="AE23" s="388"/>
    </row>
    <row r="24" spans="1:31" s="393" customFormat="1" ht="12.75" x14ac:dyDescent="0.2">
      <c r="A24" s="388"/>
      <c r="B24" s="654" t="s">
        <v>553</v>
      </c>
      <c r="C24" s="1116"/>
      <c r="D24" s="388"/>
      <c r="E24" s="389"/>
      <c r="F24" s="388"/>
      <c r="G24" s="388"/>
      <c r="H24" s="1045"/>
      <c r="I24" s="388"/>
      <c r="J24" s="388"/>
      <c r="K24" s="390"/>
      <c r="L24" s="391"/>
      <c r="M24" s="390"/>
      <c r="N24" s="378"/>
      <c r="O24" s="392"/>
      <c r="P24" s="378"/>
      <c r="Q24" s="390"/>
      <c r="R24" s="391"/>
      <c r="S24" s="390"/>
      <c r="T24" s="378"/>
      <c r="U24" s="390"/>
      <c r="V24" s="378"/>
      <c r="W24" s="392"/>
      <c r="X24" s="378"/>
      <c r="Y24" s="390"/>
      <c r="Z24" s="391"/>
      <c r="AA24" s="390"/>
      <c r="AB24" s="388"/>
      <c r="AC24" s="388"/>
      <c r="AD24" s="388"/>
      <c r="AE24" s="388"/>
    </row>
    <row r="25" spans="1:31" s="393" customFormat="1" ht="12.75" x14ac:dyDescent="0.2">
      <c r="A25" s="388"/>
      <c r="B25" s="654" t="s">
        <v>554</v>
      </c>
      <c r="C25" s="1116"/>
      <c r="D25" s="388"/>
      <c r="E25" s="389"/>
      <c r="F25" s="388"/>
      <c r="G25" s="388"/>
      <c r="H25" s="1045"/>
      <c r="I25" s="388"/>
      <c r="J25" s="388"/>
      <c r="K25" s="390"/>
      <c r="L25" s="391"/>
      <c r="M25" s="390"/>
      <c r="N25" s="378"/>
      <c r="O25" s="392"/>
      <c r="P25" s="378"/>
      <c r="Q25" s="390"/>
      <c r="R25" s="391"/>
      <c r="S25" s="390"/>
      <c r="T25" s="378"/>
      <c r="U25" s="390"/>
      <c r="V25" s="378"/>
      <c r="W25" s="392"/>
      <c r="X25" s="378"/>
      <c r="Y25" s="390"/>
      <c r="Z25" s="391"/>
      <c r="AA25" s="390"/>
      <c r="AB25" s="388"/>
      <c r="AC25" s="388"/>
      <c r="AD25" s="388"/>
      <c r="AE25" s="388"/>
    </row>
    <row r="26" spans="1:31" s="393" customFormat="1" ht="12.75" x14ac:dyDescent="0.2">
      <c r="A26" s="388"/>
      <c r="B26" s="654" t="s">
        <v>555</v>
      </c>
      <c r="C26" s="1116"/>
      <c r="D26" s="388"/>
      <c r="E26" s="389"/>
      <c r="F26" s="388"/>
      <c r="G26" s="388"/>
      <c r="H26" s="1045"/>
      <c r="I26" s="388"/>
      <c r="J26" s="388"/>
      <c r="K26" s="390"/>
      <c r="L26" s="391"/>
      <c r="M26" s="390"/>
      <c r="N26" s="378"/>
      <c r="O26" s="392"/>
      <c r="P26" s="378"/>
      <c r="Q26" s="390"/>
      <c r="R26" s="391"/>
      <c r="S26" s="390"/>
      <c r="T26" s="378"/>
      <c r="U26" s="390"/>
      <c r="V26" s="378"/>
      <c r="W26" s="392"/>
      <c r="X26" s="378"/>
      <c r="Y26" s="390"/>
      <c r="Z26" s="391"/>
      <c r="AA26" s="390"/>
      <c r="AB26" s="388"/>
      <c r="AC26" s="388"/>
      <c r="AD26" s="388"/>
      <c r="AE26" s="388"/>
    </row>
    <row r="27" spans="1:31" s="393" customFormat="1" ht="12.75" x14ac:dyDescent="0.2">
      <c r="A27" s="388"/>
      <c r="B27" s="654" t="s">
        <v>556</v>
      </c>
      <c r="C27" s="1116"/>
      <c r="D27" s="388"/>
      <c r="E27" s="389"/>
      <c r="F27" s="388"/>
      <c r="G27" s="388"/>
      <c r="H27" s="1045"/>
      <c r="I27" s="388"/>
      <c r="J27" s="388"/>
      <c r="K27" s="390"/>
      <c r="L27" s="391"/>
      <c r="M27" s="390"/>
      <c r="N27" s="378"/>
      <c r="O27" s="392"/>
      <c r="P27" s="378"/>
      <c r="Q27" s="390"/>
      <c r="R27" s="391"/>
      <c r="S27" s="390"/>
      <c r="T27" s="378"/>
      <c r="U27" s="390"/>
      <c r="V27" s="378"/>
      <c r="W27" s="392"/>
      <c r="X27" s="378"/>
      <c r="Y27" s="390"/>
      <c r="Z27" s="391"/>
      <c r="AA27" s="390"/>
      <c r="AB27" s="388"/>
      <c r="AC27" s="388"/>
      <c r="AD27" s="388"/>
      <c r="AE27" s="388"/>
    </row>
    <row r="28" spans="1:31" s="393" customFormat="1" ht="12.75" x14ac:dyDescent="0.2">
      <c r="A28" s="388"/>
      <c r="B28" s="654" t="s">
        <v>557</v>
      </c>
      <c r="C28" s="1116"/>
      <c r="D28" s="388"/>
      <c r="E28" s="389"/>
      <c r="F28" s="388"/>
      <c r="G28" s="388"/>
      <c r="H28" s="1045"/>
      <c r="I28" s="388"/>
      <c r="J28" s="388"/>
      <c r="K28" s="390"/>
      <c r="L28" s="391"/>
      <c r="M28" s="390"/>
      <c r="N28" s="378"/>
      <c r="O28" s="392"/>
      <c r="P28" s="378"/>
      <c r="Q28" s="390"/>
      <c r="R28" s="391"/>
      <c r="S28" s="390"/>
      <c r="T28" s="378"/>
      <c r="U28" s="390"/>
      <c r="V28" s="378"/>
      <c r="W28" s="392"/>
      <c r="X28" s="378"/>
      <c r="Y28" s="390"/>
      <c r="Z28" s="391"/>
      <c r="AA28" s="390"/>
      <c r="AB28" s="388"/>
      <c r="AC28" s="388"/>
      <c r="AD28" s="388"/>
      <c r="AE28" s="388"/>
    </row>
    <row r="29" spans="1:31" s="393" customFormat="1" ht="12.75" x14ac:dyDescent="0.2">
      <c r="A29" s="388"/>
      <c r="B29" s="654" t="s">
        <v>558</v>
      </c>
      <c r="C29" s="1116"/>
      <c r="D29" s="388"/>
      <c r="E29" s="389"/>
      <c r="F29" s="388"/>
      <c r="G29" s="388"/>
      <c r="H29" s="1045"/>
      <c r="I29" s="388"/>
      <c r="J29" s="388"/>
      <c r="K29" s="390"/>
      <c r="L29" s="391"/>
      <c r="M29" s="390"/>
      <c r="N29" s="378"/>
      <c r="O29" s="392"/>
      <c r="P29" s="378"/>
      <c r="Q29" s="390"/>
      <c r="R29" s="391"/>
      <c r="S29" s="390"/>
      <c r="T29" s="378"/>
      <c r="U29" s="390"/>
      <c r="V29" s="378"/>
      <c r="W29" s="392"/>
      <c r="X29" s="378"/>
      <c r="Y29" s="390"/>
      <c r="Z29" s="391"/>
      <c r="AA29" s="390"/>
      <c r="AB29" s="388"/>
      <c r="AC29" s="388"/>
      <c r="AD29" s="388"/>
      <c r="AE29" s="388"/>
    </row>
    <row r="30" spans="1:31" s="393" customFormat="1" ht="12.75" x14ac:dyDescent="0.2">
      <c r="A30" s="388"/>
      <c r="B30" s="654" t="s">
        <v>559</v>
      </c>
      <c r="C30" s="1116"/>
      <c r="D30" s="388"/>
      <c r="E30" s="389"/>
      <c r="F30" s="388"/>
      <c r="G30" s="388"/>
      <c r="H30" s="1045"/>
      <c r="I30" s="388"/>
      <c r="J30" s="388"/>
      <c r="K30" s="390"/>
      <c r="L30" s="391"/>
      <c r="M30" s="390"/>
      <c r="N30" s="378"/>
      <c r="O30" s="392"/>
      <c r="P30" s="378"/>
      <c r="Q30" s="390"/>
      <c r="R30" s="391"/>
      <c r="S30" s="390"/>
      <c r="T30" s="378"/>
      <c r="U30" s="390"/>
      <c r="V30" s="378"/>
      <c r="W30" s="392"/>
      <c r="X30" s="378"/>
      <c r="Y30" s="390"/>
      <c r="Z30" s="391"/>
      <c r="AA30" s="390"/>
      <c r="AB30" s="388"/>
      <c r="AC30" s="388"/>
      <c r="AD30" s="388"/>
      <c r="AE30" s="388"/>
    </row>
    <row r="31" spans="1:31" s="393" customFormat="1" ht="12.75" x14ac:dyDescent="0.2">
      <c r="A31" s="388"/>
      <c r="B31" s="654" t="s">
        <v>560</v>
      </c>
      <c r="C31" s="1116"/>
      <c r="D31" s="388"/>
      <c r="E31" s="389"/>
      <c r="F31" s="388"/>
      <c r="G31" s="388"/>
      <c r="H31" s="1045"/>
      <c r="I31" s="388"/>
      <c r="J31" s="388"/>
      <c r="K31" s="390"/>
      <c r="L31" s="391"/>
      <c r="M31" s="390"/>
      <c r="N31" s="378"/>
      <c r="O31" s="392"/>
      <c r="P31" s="378"/>
      <c r="Q31" s="390"/>
      <c r="R31" s="391"/>
      <c r="S31" s="390"/>
      <c r="T31" s="378"/>
      <c r="U31" s="390"/>
      <c r="V31" s="378"/>
      <c r="W31" s="392"/>
      <c r="X31" s="378"/>
      <c r="Y31" s="390"/>
      <c r="Z31" s="391"/>
      <c r="AA31" s="390"/>
      <c r="AB31" s="388"/>
      <c r="AC31" s="388"/>
      <c r="AD31" s="388"/>
      <c r="AE31" s="388"/>
    </row>
    <row r="32" spans="1:31" s="393" customFormat="1" ht="12.75" x14ac:dyDescent="0.2">
      <c r="A32" s="388"/>
      <c r="B32" s="654" t="s">
        <v>561</v>
      </c>
      <c r="C32" s="1116"/>
      <c r="D32" s="388"/>
      <c r="E32" s="389"/>
      <c r="F32" s="388"/>
      <c r="G32" s="388"/>
      <c r="H32" s="1045"/>
      <c r="I32" s="388"/>
      <c r="J32" s="388"/>
      <c r="K32" s="390"/>
      <c r="L32" s="391"/>
      <c r="M32" s="390"/>
      <c r="N32" s="378"/>
      <c r="O32" s="392"/>
      <c r="P32" s="378"/>
      <c r="Q32" s="390"/>
      <c r="R32" s="391"/>
      <c r="S32" s="390"/>
      <c r="T32" s="378"/>
      <c r="U32" s="390"/>
      <c r="V32" s="378"/>
      <c r="W32" s="392"/>
      <c r="X32" s="378"/>
      <c r="Y32" s="390"/>
      <c r="Z32" s="391"/>
      <c r="AA32" s="390"/>
      <c r="AB32" s="388"/>
      <c r="AC32" s="388"/>
      <c r="AD32" s="388"/>
      <c r="AE32" s="388"/>
    </row>
    <row r="33" spans="1:253" s="393" customFormat="1" ht="12" thickBot="1" x14ac:dyDescent="0.25">
      <c r="A33" s="388"/>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row>
    <row r="34" spans="1:253" s="393" customFormat="1" ht="12" thickBot="1" x14ac:dyDescent="0.25">
      <c r="A34" s="388"/>
      <c r="B34" s="394"/>
      <c r="C34" s="394"/>
      <c r="D34" s="394"/>
      <c r="E34" s="395"/>
      <c r="F34" s="394"/>
      <c r="G34" s="394"/>
      <c r="H34" s="388"/>
      <c r="I34" s="388"/>
      <c r="J34" s="388"/>
      <c r="K34" s="396">
        <f>SUM(K8:K32)</f>
        <v>0</v>
      </c>
      <c r="L34" s="388"/>
      <c r="M34" s="396">
        <f>SUM(M8:M32)</f>
        <v>0</v>
      </c>
      <c r="N34" s="388"/>
      <c r="O34" s="378"/>
      <c r="P34" s="388"/>
      <c r="Q34" s="396">
        <f>SUM(Q8:Q32)</f>
        <v>0</v>
      </c>
      <c r="R34" s="388"/>
      <c r="S34" s="396">
        <f>SUM(S8:S32)</f>
        <v>0</v>
      </c>
      <c r="T34" s="388"/>
      <c r="U34" s="396">
        <f>SUM(U8:U32)</f>
        <v>0</v>
      </c>
      <c r="V34" s="388"/>
      <c r="W34" s="378"/>
      <c r="X34" s="388"/>
      <c r="Y34" s="396">
        <f>SUM(Y8:Y32)</f>
        <v>0</v>
      </c>
      <c r="Z34" s="388"/>
      <c r="AA34" s="396">
        <f>SUM(AA8:AA32)</f>
        <v>0</v>
      </c>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8"/>
      <c r="AY34" s="388"/>
      <c r="AZ34" s="388"/>
      <c r="BA34" s="388"/>
      <c r="BB34" s="388"/>
      <c r="BC34" s="388"/>
      <c r="BD34" s="388"/>
      <c r="BE34" s="388"/>
      <c r="BF34" s="388"/>
      <c r="BG34" s="388"/>
      <c r="BH34" s="388"/>
      <c r="BI34" s="388"/>
      <c r="BJ34" s="388"/>
      <c r="BK34" s="388"/>
      <c r="BL34" s="388"/>
      <c r="BM34" s="388"/>
      <c r="BN34" s="388"/>
      <c r="BO34" s="388"/>
      <c r="BP34" s="388"/>
      <c r="BQ34" s="388"/>
      <c r="BR34" s="388"/>
      <c r="BS34" s="388"/>
      <c r="BT34" s="388"/>
      <c r="BU34" s="388"/>
      <c r="BV34" s="388"/>
      <c r="BW34" s="388"/>
      <c r="BX34" s="388"/>
      <c r="BY34" s="388"/>
      <c r="BZ34" s="388"/>
      <c r="CA34" s="388"/>
      <c r="CB34" s="388"/>
      <c r="CC34" s="388"/>
      <c r="CD34" s="388"/>
      <c r="CE34" s="388"/>
      <c r="CF34" s="388"/>
      <c r="CG34" s="388"/>
      <c r="CH34" s="388"/>
      <c r="CI34" s="388"/>
      <c r="CJ34" s="388"/>
      <c r="CK34" s="388"/>
      <c r="CL34" s="388"/>
      <c r="CM34" s="388"/>
      <c r="CN34" s="388"/>
      <c r="CO34" s="388"/>
      <c r="CP34" s="388"/>
      <c r="CQ34" s="388"/>
      <c r="CR34" s="388"/>
      <c r="CS34" s="388"/>
      <c r="CT34" s="388"/>
      <c r="CU34" s="388"/>
      <c r="CV34" s="388"/>
      <c r="CW34" s="388"/>
      <c r="CX34" s="388"/>
      <c r="CY34" s="388"/>
      <c r="CZ34" s="388"/>
      <c r="DA34" s="388"/>
      <c r="DB34" s="388"/>
      <c r="DC34" s="388"/>
      <c r="DD34" s="388"/>
      <c r="DE34" s="388"/>
      <c r="DF34" s="388"/>
      <c r="DG34" s="388"/>
      <c r="DH34" s="388"/>
      <c r="DI34" s="388"/>
      <c r="DJ34" s="388"/>
      <c r="DK34" s="388"/>
      <c r="DL34" s="388"/>
      <c r="DM34" s="388"/>
      <c r="DN34" s="388"/>
      <c r="DO34" s="388"/>
      <c r="DP34" s="388"/>
      <c r="DQ34" s="388"/>
      <c r="DR34" s="388"/>
      <c r="DS34" s="388"/>
      <c r="DT34" s="388"/>
      <c r="DU34" s="388"/>
      <c r="DV34" s="388"/>
      <c r="DW34" s="388"/>
      <c r="DX34" s="388"/>
      <c r="DY34" s="388"/>
      <c r="DZ34" s="388"/>
      <c r="EA34" s="388"/>
      <c r="EB34" s="388"/>
      <c r="EC34" s="388"/>
      <c r="ED34" s="388"/>
      <c r="EE34" s="388"/>
      <c r="EF34" s="388"/>
      <c r="EG34" s="388"/>
      <c r="EH34" s="388"/>
      <c r="EI34" s="388"/>
      <c r="EJ34" s="388"/>
      <c r="EK34" s="388"/>
      <c r="EL34" s="388"/>
      <c r="EM34" s="388"/>
      <c r="EN34" s="388"/>
      <c r="EO34" s="388"/>
      <c r="EP34" s="388"/>
      <c r="EQ34" s="388"/>
      <c r="ER34" s="388"/>
      <c r="ES34" s="388"/>
      <c r="ET34" s="388"/>
      <c r="EU34" s="388"/>
      <c r="EV34" s="388"/>
      <c r="EW34" s="388"/>
      <c r="EX34" s="388"/>
      <c r="EY34" s="388"/>
      <c r="EZ34" s="388"/>
      <c r="FA34" s="388"/>
      <c r="FB34" s="388"/>
      <c r="FC34" s="388"/>
      <c r="FD34" s="388"/>
      <c r="FE34" s="388"/>
      <c r="FF34" s="388"/>
      <c r="FG34" s="388"/>
      <c r="FH34" s="388"/>
      <c r="FI34" s="388"/>
      <c r="FJ34" s="388"/>
      <c r="FK34" s="388"/>
      <c r="FL34" s="388"/>
      <c r="FM34" s="388"/>
      <c r="FN34" s="388"/>
      <c r="FO34" s="388"/>
      <c r="FP34" s="388"/>
      <c r="FQ34" s="388"/>
      <c r="FR34" s="388"/>
      <c r="FS34" s="388"/>
      <c r="FT34" s="388"/>
      <c r="FU34" s="388"/>
      <c r="FV34" s="388"/>
      <c r="FW34" s="388"/>
      <c r="FX34" s="388"/>
      <c r="FY34" s="388"/>
      <c r="FZ34" s="388"/>
      <c r="GA34" s="388"/>
      <c r="GB34" s="388"/>
      <c r="GC34" s="388"/>
      <c r="GD34" s="388"/>
      <c r="GE34" s="388"/>
      <c r="GF34" s="388"/>
      <c r="GG34" s="388"/>
      <c r="GH34" s="388"/>
      <c r="GI34" s="388"/>
      <c r="GJ34" s="388"/>
      <c r="GK34" s="388"/>
      <c r="GL34" s="388"/>
      <c r="GM34" s="388"/>
      <c r="GN34" s="388"/>
      <c r="GO34" s="388"/>
      <c r="GP34" s="388"/>
      <c r="GQ34" s="388"/>
      <c r="GR34" s="388"/>
      <c r="GS34" s="388"/>
      <c r="GT34" s="388"/>
      <c r="GU34" s="388"/>
      <c r="GV34" s="388"/>
      <c r="GW34" s="388"/>
      <c r="GX34" s="388"/>
      <c r="GY34" s="388"/>
      <c r="GZ34" s="388"/>
      <c r="HA34" s="388"/>
      <c r="HB34" s="388"/>
      <c r="HC34" s="388"/>
      <c r="HD34" s="388"/>
      <c r="HE34" s="388"/>
      <c r="HF34" s="388"/>
      <c r="HG34" s="388"/>
      <c r="HH34" s="388"/>
      <c r="HI34" s="388"/>
      <c r="HJ34" s="388"/>
      <c r="HK34" s="388"/>
      <c r="HL34" s="388"/>
      <c r="HM34" s="388"/>
      <c r="HN34" s="388"/>
      <c r="HO34" s="388"/>
      <c r="HP34" s="388"/>
      <c r="HQ34" s="388"/>
      <c r="HR34" s="388"/>
      <c r="HS34" s="388"/>
      <c r="HT34" s="388"/>
      <c r="HU34" s="388"/>
      <c r="HV34" s="388"/>
      <c r="HW34" s="388"/>
      <c r="HX34" s="388"/>
      <c r="HY34" s="388"/>
      <c r="HZ34" s="388"/>
      <c r="IA34" s="388"/>
      <c r="IB34" s="388"/>
      <c r="IC34" s="388"/>
      <c r="ID34" s="388"/>
      <c r="IE34" s="388"/>
      <c r="IF34" s="388"/>
      <c r="IG34" s="388"/>
      <c r="IH34" s="388"/>
      <c r="II34" s="388"/>
      <c r="IJ34" s="388"/>
      <c r="IK34" s="388"/>
      <c r="IL34" s="388"/>
      <c r="IM34" s="388"/>
      <c r="IN34" s="388"/>
      <c r="IO34" s="388"/>
      <c r="IP34" s="388"/>
      <c r="IQ34" s="388"/>
      <c r="IR34" s="388"/>
      <c r="IS34" s="388"/>
    </row>
    <row r="35" spans="1:253" s="393" customFormat="1" x14ac:dyDescent="0.2">
      <c r="A35" s="388"/>
      <c r="B35" s="378"/>
      <c r="C35" s="378"/>
      <c r="D35" s="378"/>
      <c r="E35" s="379"/>
      <c r="F35" s="378"/>
      <c r="G35" s="378"/>
      <c r="H35" s="378"/>
      <c r="I35" s="378"/>
      <c r="J35" s="378"/>
      <c r="K35" s="397"/>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c r="CX35" s="378"/>
      <c r="CY35" s="378"/>
      <c r="CZ35" s="378"/>
      <c r="DA35" s="378"/>
      <c r="DB35" s="378"/>
      <c r="DC35" s="378"/>
      <c r="DD35" s="378"/>
      <c r="DE35" s="378"/>
      <c r="DF35" s="378"/>
      <c r="DG35" s="378"/>
      <c r="DH35" s="378"/>
      <c r="DI35" s="378"/>
      <c r="DJ35" s="378"/>
      <c r="DK35" s="378"/>
      <c r="DL35" s="378"/>
      <c r="DM35" s="378"/>
      <c r="DN35" s="378"/>
      <c r="DO35" s="378"/>
      <c r="DP35" s="378"/>
      <c r="DQ35" s="378"/>
      <c r="DR35" s="378"/>
      <c r="DS35" s="378"/>
      <c r="DT35" s="378"/>
      <c r="DU35" s="378"/>
      <c r="DV35" s="378"/>
      <c r="DW35" s="378"/>
      <c r="DX35" s="378"/>
      <c r="DY35" s="378"/>
      <c r="DZ35" s="378"/>
      <c r="EA35" s="378"/>
      <c r="EB35" s="378"/>
      <c r="EC35" s="378"/>
      <c r="ED35" s="378"/>
      <c r="EE35" s="378"/>
      <c r="EF35" s="378"/>
      <c r="EG35" s="378"/>
      <c r="EH35" s="378"/>
      <c r="EI35" s="378"/>
      <c r="EJ35" s="378"/>
      <c r="EK35" s="378"/>
      <c r="EL35" s="378"/>
      <c r="EM35" s="378"/>
      <c r="EN35" s="378"/>
      <c r="EO35" s="378"/>
      <c r="EP35" s="378"/>
      <c r="EQ35" s="378"/>
      <c r="ER35" s="378"/>
      <c r="ES35" s="378"/>
      <c r="ET35" s="378"/>
      <c r="EU35" s="378"/>
      <c r="EV35" s="378"/>
      <c r="EW35" s="378"/>
      <c r="EX35" s="378"/>
      <c r="EY35" s="378"/>
      <c r="EZ35" s="378"/>
      <c r="FA35" s="378"/>
      <c r="FB35" s="378"/>
      <c r="FC35" s="378"/>
      <c r="FD35" s="378"/>
      <c r="FE35" s="378"/>
      <c r="FF35" s="378"/>
      <c r="FG35" s="378"/>
      <c r="FH35" s="378"/>
      <c r="FI35" s="378"/>
      <c r="FJ35" s="378"/>
      <c r="FK35" s="378"/>
      <c r="FL35" s="378"/>
      <c r="FM35" s="378"/>
      <c r="FN35" s="378"/>
      <c r="FO35" s="378"/>
      <c r="FP35" s="378"/>
      <c r="FQ35" s="378"/>
      <c r="FR35" s="378"/>
      <c r="FS35" s="378"/>
      <c r="FT35" s="378"/>
      <c r="FU35" s="378"/>
      <c r="FV35" s="378"/>
      <c r="FW35" s="378"/>
      <c r="FX35" s="378"/>
      <c r="FY35" s="378"/>
      <c r="FZ35" s="378"/>
      <c r="GA35" s="378"/>
      <c r="GB35" s="378"/>
      <c r="GC35" s="378"/>
      <c r="GD35" s="378"/>
      <c r="GE35" s="378"/>
      <c r="GF35" s="378"/>
      <c r="GG35" s="378"/>
      <c r="GH35" s="378"/>
      <c r="GI35" s="378"/>
      <c r="GJ35" s="378"/>
      <c r="GK35" s="378"/>
      <c r="GL35" s="378"/>
      <c r="GM35" s="378"/>
      <c r="GN35" s="378"/>
      <c r="GO35" s="378"/>
      <c r="GP35" s="378"/>
      <c r="GQ35" s="378"/>
      <c r="GR35" s="378"/>
      <c r="GS35" s="378"/>
      <c r="GT35" s="378"/>
      <c r="GU35" s="378"/>
      <c r="GV35" s="378"/>
      <c r="GW35" s="378"/>
      <c r="GX35" s="378"/>
      <c r="GY35" s="378"/>
      <c r="GZ35" s="378"/>
      <c r="HA35" s="378"/>
      <c r="HB35" s="378"/>
      <c r="HC35" s="378"/>
      <c r="HD35" s="378"/>
      <c r="HE35" s="378"/>
      <c r="HF35" s="378"/>
      <c r="HG35" s="378"/>
      <c r="HH35" s="378"/>
      <c r="HI35" s="378"/>
      <c r="HJ35" s="378"/>
      <c r="HK35" s="378"/>
      <c r="HL35" s="378"/>
      <c r="HM35" s="378"/>
      <c r="HN35" s="378"/>
      <c r="HO35" s="378"/>
      <c r="HP35" s="378"/>
      <c r="HQ35" s="378"/>
      <c r="HR35" s="378"/>
      <c r="HS35" s="378"/>
      <c r="HT35" s="378"/>
      <c r="HU35" s="378"/>
      <c r="HV35" s="378"/>
      <c r="HW35" s="378"/>
      <c r="HX35" s="378"/>
      <c r="HY35" s="378"/>
      <c r="HZ35" s="378"/>
      <c r="IA35" s="378"/>
      <c r="IB35" s="378"/>
      <c r="IC35" s="378"/>
      <c r="ID35" s="378"/>
      <c r="IE35" s="378"/>
      <c r="IF35" s="378"/>
      <c r="IG35" s="378"/>
      <c r="IH35" s="378"/>
      <c r="II35" s="378"/>
      <c r="IJ35" s="378"/>
      <c r="IK35" s="378"/>
      <c r="IL35" s="378"/>
      <c r="IM35" s="378"/>
      <c r="IN35" s="378"/>
      <c r="IO35" s="378"/>
      <c r="IP35" s="378"/>
      <c r="IQ35" s="378"/>
      <c r="IR35" s="378"/>
      <c r="IS35" s="378"/>
    </row>
    <row r="36" spans="1:253" s="393" customFormat="1" ht="12" thickBot="1" x14ac:dyDescent="0.25">
      <c r="A36" s="388"/>
      <c r="B36" s="388" t="s">
        <v>243</v>
      </c>
      <c r="C36" s="379"/>
      <c r="D36" s="378"/>
      <c r="E36" s="379"/>
      <c r="F36" s="378"/>
      <c r="G36" s="378"/>
      <c r="H36" s="378"/>
      <c r="I36" s="378"/>
      <c r="J36" s="378"/>
      <c r="K36" s="379"/>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c r="AR36" s="378"/>
      <c r="AS36" s="378"/>
      <c r="AT36" s="378"/>
      <c r="AU36" s="378"/>
      <c r="AV36" s="378"/>
      <c r="AW36" s="378"/>
      <c r="AX36" s="378"/>
      <c r="AY36" s="378"/>
      <c r="AZ36" s="378"/>
      <c r="BA36" s="378"/>
      <c r="BB36" s="378"/>
      <c r="BC36" s="378"/>
      <c r="BD36" s="378"/>
      <c r="BE36" s="378"/>
      <c r="BF36" s="378"/>
      <c r="BG36" s="378"/>
      <c r="BH36" s="378"/>
      <c r="BI36" s="378"/>
      <c r="BJ36" s="378"/>
      <c r="BK36" s="378"/>
      <c r="BL36" s="378"/>
      <c r="BM36" s="378"/>
      <c r="BN36" s="378"/>
      <c r="BO36" s="378"/>
      <c r="BP36" s="378"/>
      <c r="BQ36" s="378"/>
      <c r="BR36" s="378"/>
      <c r="BS36" s="378"/>
      <c r="BT36" s="378"/>
      <c r="BU36" s="378"/>
      <c r="BV36" s="378"/>
      <c r="BW36" s="378"/>
      <c r="BX36" s="378"/>
      <c r="BY36" s="378"/>
      <c r="BZ36" s="378"/>
      <c r="CA36" s="378"/>
      <c r="CB36" s="378"/>
      <c r="CC36" s="378"/>
      <c r="CD36" s="378"/>
      <c r="CE36" s="378"/>
      <c r="CF36" s="378"/>
      <c r="CG36" s="378"/>
      <c r="CH36" s="378"/>
      <c r="CI36" s="378"/>
      <c r="CJ36" s="378"/>
      <c r="CK36" s="378"/>
      <c r="CL36" s="378"/>
      <c r="CM36" s="378"/>
      <c r="CN36" s="378"/>
      <c r="CO36" s="378"/>
      <c r="CP36" s="378"/>
      <c r="CQ36" s="378"/>
      <c r="CR36" s="378"/>
      <c r="CS36" s="378"/>
      <c r="CT36" s="378"/>
      <c r="CU36" s="378"/>
      <c r="CV36" s="378"/>
      <c r="CW36" s="378"/>
      <c r="CX36" s="378"/>
      <c r="CY36" s="378"/>
      <c r="CZ36" s="378"/>
      <c r="DA36" s="378"/>
      <c r="DB36" s="378"/>
      <c r="DC36" s="378"/>
      <c r="DD36" s="378"/>
      <c r="DE36" s="378"/>
      <c r="DF36" s="378"/>
      <c r="DG36" s="378"/>
      <c r="DH36" s="378"/>
      <c r="DI36" s="378"/>
      <c r="DJ36" s="378"/>
      <c r="DK36" s="378"/>
      <c r="DL36" s="378"/>
      <c r="DM36" s="378"/>
      <c r="DN36" s="378"/>
      <c r="DO36" s="378"/>
      <c r="DP36" s="378"/>
      <c r="DQ36" s="378"/>
      <c r="DR36" s="378"/>
      <c r="DS36" s="378"/>
      <c r="DT36" s="378"/>
      <c r="DU36" s="378"/>
      <c r="DV36" s="378"/>
      <c r="DW36" s="378"/>
      <c r="DX36" s="378"/>
      <c r="DY36" s="378"/>
      <c r="DZ36" s="378"/>
      <c r="EA36" s="378"/>
      <c r="EB36" s="378"/>
      <c r="EC36" s="378"/>
      <c r="ED36" s="378"/>
      <c r="EE36" s="378"/>
      <c r="EF36" s="378"/>
      <c r="EG36" s="378"/>
      <c r="EH36" s="378"/>
      <c r="EI36" s="378"/>
      <c r="EJ36" s="378"/>
      <c r="EK36" s="378"/>
      <c r="EL36" s="378"/>
      <c r="EM36" s="378"/>
      <c r="EN36" s="378"/>
      <c r="EO36" s="378"/>
      <c r="EP36" s="378"/>
      <c r="EQ36" s="378"/>
      <c r="ER36" s="378"/>
      <c r="ES36" s="378"/>
      <c r="ET36" s="378"/>
      <c r="EU36" s="378"/>
      <c r="EV36" s="378"/>
      <c r="EW36" s="378"/>
      <c r="EX36" s="378"/>
      <c r="EY36" s="378"/>
      <c r="EZ36" s="378"/>
      <c r="FA36" s="378"/>
      <c r="FB36" s="378"/>
      <c r="FC36" s="378"/>
      <c r="FD36" s="378"/>
      <c r="FE36" s="378"/>
      <c r="FF36" s="378"/>
      <c r="FG36" s="378"/>
      <c r="FH36" s="378"/>
      <c r="FI36" s="378"/>
      <c r="FJ36" s="378"/>
      <c r="FK36" s="378"/>
      <c r="FL36" s="378"/>
      <c r="FM36" s="378"/>
      <c r="FN36" s="378"/>
      <c r="FO36" s="378"/>
      <c r="FP36" s="378"/>
      <c r="FQ36" s="378"/>
      <c r="FR36" s="378"/>
      <c r="FS36" s="378"/>
      <c r="FT36" s="378"/>
      <c r="FU36" s="378"/>
      <c r="FV36" s="378"/>
      <c r="FW36" s="378"/>
      <c r="FX36" s="378"/>
      <c r="FY36" s="378"/>
      <c r="FZ36" s="378"/>
      <c r="GA36" s="378"/>
      <c r="GB36" s="378"/>
      <c r="GC36" s="378"/>
      <c r="GD36" s="378"/>
      <c r="GE36" s="378"/>
      <c r="GF36" s="378"/>
      <c r="GG36" s="378"/>
      <c r="GH36" s="378"/>
      <c r="GI36" s="378"/>
      <c r="GJ36" s="378"/>
      <c r="GK36" s="378"/>
      <c r="GL36" s="378"/>
      <c r="GM36" s="378"/>
      <c r="GN36" s="378"/>
      <c r="GO36" s="378"/>
      <c r="GP36" s="378"/>
      <c r="GQ36" s="378"/>
      <c r="GR36" s="378"/>
      <c r="GS36" s="378"/>
      <c r="GT36" s="378"/>
      <c r="GU36" s="378"/>
      <c r="GV36" s="378"/>
      <c r="GW36" s="378"/>
      <c r="GX36" s="378"/>
      <c r="GY36" s="378"/>
      <c r="GZ36" s="378"/>
      <c r="HA36" s="378"/>
      <c r="HB36" s="378"/>
      <c r="HC36" s="378"/>
      <c r="HD36" s="378"/>
      <c r="HE36" s="378"/>
      <c r="HF36" s="378"/>
      <c r="HG36" s="378"/>
      <c r="HH36" s="378"/>
      <c r="HI36" s="378"/>
      <c r="HJ36" s="378"/>
      <c r="HK36" s="378"/>
      <c r="HL36" s="378"/>
      <c r="HM36" s="378"/>
      <c r="HN36" s="378"/>
      <c r="HO36" s="378"/>
      <c r="HP36" s="378"/>
      <c r="HQ36" s="378"/>
      <c r="HR36" s="378"/>
      <c r="HS36" s="378"/>
      <c r="HT36" s="378"/>
      <c r="HU36" s="378"/>
      <c r="HV36" s="378"/>
      <c r="HW36" s="378"/>
      <c r="HX36" s="378"/>
      <c r="HY36" s="378"/>
      <c r="HZ36" s="378"/>
      <c r="IA36" s="378"/>
      <c r="IB36" s="378"/>
      <c r="IC36" s="378"/>
      <c r="ID36" s="378"/>
      <c r="IE36" s="378"/>
      <c r="IF36" s="378"/>
      <c r="IG36" s="378"/>
      <c r="IH36" s="378"/>
      <c r="II36" s="378"/>
      <c r="IJ36" s="378"/>
      <c r="IK36" s="378"/>
      <c r="IL36" s="378"/>
      <c r="IM36" s="378"/>
      <c r="IN36" s="378"/>
      <c r="IO36" s="378"/>
      <c r="IP36" s="378"/>
      <c r="IQ36" s="378"/>
      <c r="IR36" s="378"/>
      <c r="IS36" s="378"/>
    </row>
    <row r="37" spans="1:253" s="393" customFormat="1" ht="12" thickBot="1" x14ac:dyDescent="0.25">
      <c r="A37" s="388"/>
      <c r="B37" s="398"/>
      <c r="C37" s="379"/>
      <c r="D37" s="378"/>
      <c r="E37" s="379"/>
      <c r="F37" s="378"/>
      <c r="G37" s="378"/>
      <c r="H37" s="378"/>
      <c r="I37" s="378"/>
      <c r="J37" s="378"/>
      <c r="K37" s="379"/>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378"/>
      <c r="BI37" s="378"/>
      <c r="BJ37" s="378"/>
      <c r="BK37" s="378"/>
      <c r="BL37" s="378"/>
      <c r="BM37" s="378"/>
      <c r="BN37" s="378"/>
      <c r="BO37" s="378"/>
      <c r="BP37" s="378"/>
      <c r="BQ37" s="378"/>
      <c r="BR37" s="378"/>
      <c r="BS37" s="378"/>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c r="CX37" s="378"/>
      <c r="CY37" s="378"/>
      <c r="CZ37" s="378"/>
      <c r="DA37" s="378"/>
      <c r="DB37" s="378"/>
      <c r="DC37" s="378"/>
      <c r="DD37" s="378"/>
      <c r="DE37" s="378"/>
      <c r="DF37" s="378"/>
      <c r="DG37" s="378"/>
      <c r="DH37" s="378"/>
      <c r="DI37" s="378"/>
      <c r="DJ37" s="378"/>
      <c r="DK37" s="378"/>
      <c r="DL37" s="378"/>
      <c r="DM37" s="378"/>
      <c r="DN37" s="378"/>
      <c r="DO37" s="378"/>
      <c r="DP37" s="378"/>
      <c r="DQ37" s="378"/>
      <c r="DR37" s="378"/>
      <c r="DS37" s="378"/>
      <c r="DT37" s="378"/>
      <c r="DU37" s="378"/>
      <c r="DV37" s="378"/>
      <c r="DW37" s="378"/>
      <c r="DX37" s="378"/>
      <c r="DY37" s="378"/>
      <c r="DZ37" s="378"/>
      <c r="EA37" s="378"/>
      <c r="EB37" s="378"/>
      <c r="EC37" s="378"/>
      <c r="ED37" s="378"/>
      <c r="EE37" s="378"/>
      <c r="EF37" s="378"/>
      <c r="EG37" s="378"/>
      <c r="EH37" s="378"/>
      <c r="EI37" s="378"/>
      <c r="EJ37" s="378"/>
      <c r="EK37" s="378"/>
      <c r="EL37" s="378"/>
      <c r="EM37" s="378"/>
      <c r="EN37" s="378"/>
      <c r="EO37" s="378"/>
      <c r="EP37" s="378"/>
      <c r="EQ37" s="378"/>
      <c r="ER37" s="378"/>
      <c r="ES37" s="378"/>
      <c r="ET37" s="378"/>
      <c r="EU37" s="378"/>
      <c r="EV37" s="378"/>
      <c r="EW37" s="378"/>
      <c r="EX37" s="378"/>
      <c r="EY37" s="378"/>
      <c r="EZ37" s="378"/>
      <c r="FA37" s="378"/>
      <c r="FB37" s="378"/>
      <c r="FC37" s="378"/>
      <c r="FD37" s="378"/>
      <c r="FE37" s="378"/>
      <c r="FF37" s="378"/>
      <c r="FG37" s="378"/>
      <c r="FH37" s="378"/>
      <c r="FI37" s="378"/>
      <c r="FJ37" s="378"/>
      <c r="FK37" s="378"/>
      <c r="FL37" s="378"/>
      <c r="FM37" s="378"/>
      <c r="FN37" s="378"/>
      <c r="FO37" s="378"/>
      <c r="FP37" s="378"/>
      <c r="FQ37" s="378"/>
      <c r="FR37" s="378"/>
      <c r="FS37" s="378"/>
      <c r="FT37" s="378"/>
      <c r="FU37" s="378"/>
      <c r="FV37" s="378"/>
      <c r="FW37" s="378"/>
      <c r="FX37" s="378"/>
      <c r="FY37" s="378"/>
      <c r="FZ37" s="378"/>
      <c r="GA37" s="378"/>
      <c r="GB37" s="378"/>
      <c r="GC37" s="378"/>
      <c r="GD37" s="378"/>
      <c r="GE37" s="378"/>
      <c r="GF37" s="378"/>
      <c r="GG37" s="378"/>
      <c r="GH37" s="378"/>
      <c r="GI37" s="378"/>
      <c r="GJ37" s="378"/>
      <c r="GK37" s="378"/>
      <c r="GL37" s="378"/>
      <c r="GM37" s="378"/>
      <c r="GN37" s="378"/>
      <c r="GO37" s="378"/>
      <c r="GP37" s="378"/>
      <c r="GQ37" s="378"/>
      <c r="GR37" s="378"/>
      <c r="GS37" s="378"/>
      <c r="GT37" s="378"/>
      <c r="GU37" s="378"/>
      <c r="GV37" s="378"/>
      <c r="GW37" s="378"/>
      <c r="GX37" s="378"/>
      <c r="GY37" s="378"/>
      <c r="GZ37" s="378"/>
      <c r="HA37" s="378"/>
      <c r="HB37" s="378"/>
      <c r="HC37" s="378"/>
      <c r="HD37" s="378"/>
      <c r="HE37" s="378"/>
      <c r="HF37" s="378"/>
      <c r="HG37" s="378"/>
      <c r="HH37" s="378"/>
      <c r="HI37" s="378"/>
      <c r="HJ37" s="378"/>
      <c r="HK37" s="378"/>
      <c r="HL37" s="378"/>
      <c r="HM37" s="378"/>
      <c r="HN37" s="378"/>
      <c r="HO37" s="378"/>
      <c r="HP37" s="378"/>
      <c r="HQ37" s="378"/>
      <c r="HR37" s="378"/>
      <c r="HS37" s="378"/>
      <c r="HT37" s="378"/>
      <c r="HU37" s="378"/>
      <c r="HV37" s="378"/>
      <c r="HW37" s="378"/>
      <c r="HX37" s="378"/>
      <c r="HY37" s="378"/>
      <c r="HZ37" s="378"/>
      <c r="IA37" s="378"/>
      <c r="IB37" s="378"/>
      <c r="IC37" s="378"/>
      <c r="ID37" s="378"/>
      <c r="IE37" s="378"/>
      <c r="IF37" s="378"/>
      <c r="IG37" s="378"/>
      <c r="IH37" s="378"/>
      <c r="II37" s="378"/>
      <c r="IJ37" s="378"/>
      <c r="IK37" s="378"/>
      <c r="IL37" s="378"/>
      <c r="IM37" s="378"/>
      <c r="IN37" s="378"/>
      <c r="IO37" s="378"/>
      <c r="IP37" s="378"/>
      <c r="IQ37" s="378"/>
      <c r="IR37" s="378"/>
      <c r="IS37" s="378"/>
    </row>
    <row r="38" spans="1:253" s="393" customFormat="1" ht="12" thickBot="1" x14ac:dyDescent="0.25">
      <c r="A38" s="388"/>
      <c r="B38" s="399"/>
      <c r="C38" s="379"/>
      <c r="D38" s="378"/>
      <c r="E38" s="379"/>
      <c r="F38" s="378"/>
      <c r="G38" s="378"/>
      <c r="H38" s="378"/>
      <c r="I38" s="378"/>
      <c r="J38" s="378"/>
      <c r="K38" s="379"/>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378"/>
      <c r="BR38" s="378"/>
      <c r="BS38" s="378"/>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c r="CX38" s="378"/>
      <c r="CY38" s="378"/>
      <c r="CZ38" s="378"/>
      <c r="DA38" s="378"/>
      <c r="DB38" s="378"/>
      <c r="DC38" s="378"/>
      <c r="DD38" s="378"/>
      <c r="DE38" s="378"/>
      <c r="DF38" s="378"/>
      <c r="DG38" s="378"/>
      <c r="DH38" s="378"/>
      <c r="DI38" s="378"/>
      <c r="DJ38" s="378"/>
      <c r="DK38" s="378"/>
      <c r="DL38" s="378"/>
      <c r="DM38" s="378"/>
      <c r="DN38" s="378"/>
      <c r="DO38" s="378"/>
      <c r="DP38" s="378"/>
      <c r="DQ38" s="378"/>
      <c r="DR38" s="378"/>
      <c r="DS38" s="378"/>
      <c r="DT38" s="378"/>
      <c r="DU38" s="378"/>
      <c r="DV38" s="378"/>
      <c r="DW38" s="378"/>
      <c r="DX38" s="378"/>
      <c r="DY38" s="378"/>
      <c r="DZ38" s="378"/>
      <c r="EA38" s="378"/>
      <c r="EB38" s="378"/>
      <c r="EC38" s="378"/>
      <c r="ED38" s="378"/>
      <c r="EE38" s="378"/>
      <c r="EF38" s="378"/>
      <c r="EG38" s="378"/>
      <c r="EH38" s="378"/>
      <c r="EI38" s="378"/>
      <c r="EJ38" s="378"/>
      <c r="EK38" s="378"/>
      <c r="EL38" s="378"/>
      <c r="EM38" s="378"/>
      <c r="EN38" s="378"/>
      <c r="EO38" s="378"/>
      <c r="EP38" s="378"/>
      <c r="EQ38" s="378"/>
      <c r="ER38" s="378"/>
      <c r="ES38" s="378"/>
      <c r="ET38" s="378"/>
      <c r="EU38" s="378"/>
      <c r="EV38" s="378"/>
      <c r="EW38" s="378"/>
      <c r="EX38" s="378"/>
      <c r="EY38" s="378"/>
      <c r="EZ38" s="378"/>
      <c r="FA38" s="378"/>
      <c r="FB38" s="378"/>
      <c r="FC38" s="378"/>
      <c r="FD38" s="378"/>
      <c r="FE38" s="378"/>
      <c r="FF38" s="378"/>
      <c r="FG38" s="378"/>
      <c r="FH38" s="378"/>
      <c r="FI38" s="378"/>
      <c r="FJ38" s="378"/>
      <c r="FK38" s="378"/>
      <c r="FL38" s="378"/>
      <c r="FM38" s="378"/>
      <c r="FN38" s="378"/>
      <c r="FO38" s="378"/>
      <c r="FP38" s="378"/>
      <c r="FQ38" s="378"/>
      <c r="FR38" s="378"/>
      <c r="FS38" s="378"/>
      <c r="FT38" s="378"/>
      <c r="FU38" s="378"/>
      <c r="FV38" s="378"/>
      <c r="FW38" s="378"/>
      <c r="FX38" s="378"/>
      <c r="FY38" s="378"/>
      <c r="FZ38" s="378"/>
      <c r="GA38" s="378"/>
      <c r="GB38" s="378"/>
      <c r="GC38" s="378"/>
      <c r="GD38" s="378"/>
      <c r="GE38" s="378"/>
      <c r="GF38" s="378"/>
      <c r="GG38" s="378"/>
      <c r="GH38" s="378"/>
      <c r="GI38" s="378"/>
      <c r="GJ38" s="378"/>
      <c r="GK38" s="378"/>
      <c r="GL38" s="378"/>
      <c r="GM38" s="378"/>
      <c r="GN38" s="378"/>
      <c r="GO38" s="378"/>
      <c r="GP38" s="378"/>
      <c r="GQ38" s="378"/>
      <c r="GR38" s="378"/>
      <c r="GS38" s="378"/>
      <c r="GT38" s="378"/>
      <c r="GU38" s="378"/>
      <c r="GV38" s="378"/>
      <c r="GW38" s="378"/>
      <c r="GX38" s="378"/>
      <c r="GY38" s="378"/>
      <c r="GZ38" s="378"/>
      <c r="HA38" s="378"/>
      <c r="HB38" s="378"/>
      <c r="HC38" s="378"/>
      <c r="HD38" s="378"/>
      <c r="HE38" s="378"/>
      <c r="HF38" s="378"/>
      <c r="HG38" s="378"/>
      <c r="HH38" s="378"/>
      <c r="HI38" s="378"/>
      <c r="HJ38" s="378"/>
      <c r="HK38" s="378"/>
      <c r="HL38" s="378"/>
      <c r="HM38" s="378"/>
      <c r="HN38" s="378"/>
      <c r="HO38" s="378"/>
      <c r="HP38" s="378"/>
      <c r="HQ38" s="378"/>
      <c r="HR38" s="378"/>
      <c r="HS38" s="378"/>
      <c r="HT38" s="378"/>
      <c r="HU38" s="378"/>
      <c r="HV38" s="378"/>
      <c r="HW38" s="378"/>
      <c r="HX38" s="378"/>
      <c r="HY38" s="378"/>
      <c r="HZ38" s="378"/>
      <c r="IA38" s="378"/>
      <c r="IB38" s="378"/>
      <c r="IC38" s="378"/>
      <c r="ID38" s="378"/>
      <c r="IE38" s="378"/>
      <c r="IF38" s="378"/>
      <c r="IG38" s="378"/>
      <c r="IH38" s="378"/>
      <c r="II38" s="378"/>
      <c r="IJ38" s="378"/>
      <c r="IK38" s="378"/>
      <c r="IL38" s="378"/>
      <c r="IM38" s="378"/>
      <c r="IN38" s="378"/>
      <c r="IO38" s="378"/>
      <c r="IP38" s="378"/>
      <c r="IQ38" s="378"/>
      <c r="IR38" s="378"/>
      <c r="IS38" s="378"/>
    </row>
    <row r="39" spans="1:253" s="393" customFormat="1" x14ac:dyDescent="0.2">
      <c r="A39" s="388"/>
      <c r="B39" s="836" t="s">
        <v>338</v>
      </c>
      <c r="C39" s="837"/>
      <c r="D39" s="378"/>
      <c r="E39" s="400"/>
      <c r="F39" s="378"/>
      <c r="G39" s="378"/>
      <c r="H39" s="378"/>
      <c r="I39" s="378"/>
      <c r="J39" s="378"/>
      <c r="K39" s="400"/>
      <c r="L39" s="378"/>
      <c r="M39" s="380"/>
      <c r="N39" s="378"/>
      <c r="O39" s="380"/>
      <c r="P39" s="378"/>
      <c r="Q39" s="380"/>
      <c r="R39" s="380"/>
      <c r="S39" s="378"/>
      <c r="T39" s="378"/>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380"/>
      <c r="BH39" s="380"/>
      <c r="BI39" s="380"/>
      <c r="BJ39" s="380"/>
      <c r="BK39" s="380"/>
      <c r="BL39" s="380"/>
      <c r="BM39" s="380"/>
      <c r="BN39" s="380"/>
      <c r="BO39" s="380"/>
      <c r="BP39" s="380"/>
      <c r="BQ39" s="380"/>
      <c r="BR39" s="380"/>
      <c r="BS39" s="380"/>
      <c r="BT39" s="380"/>
      <c r="BU39" s="380"/>
      <c r="BV39" s="380"/>
      <c r="BW39" s="380"/>
      <c r="BX39" s="380"/>
      <c r="BY39" s="380"/>
      <c r="BZ39" s="380"/>
      <c r="CA39" s="380"/>
      <c r="CB39" s="380"/>
      <c r="CC39" s="380"/>
      <c r="CD39" s="380"/>
      <c r="CE39" s="380"/>
      <c r="CF39" s="380"/>
      <c r="CG39" s="380"/>
      <c r="CH39" s="380"/>
      <c r="CI39" s="380"/>
      <c r="CJ39" s="380"/>
      <c r="CK39" s="380"/>
      <c r="CL39" s="380"/>
      <c r="CM39" s="380"/>
      <c r="CN39" s="380"/>
      <c r="CO39" s="380"/>
      <c r="CP39" s="380"/>
      <c r="CQ39" s="380"/>
      <c r="CR39" s="380"/>
      <c r="CS39" s="380"/>
      <c r="CT39" s="380"/>
      <c r="CU39" s="380"/>
      <c r="CV39" s="380"/>
      <c r="CW39" s="380"/>
      <c r="CX39" s="380"/>
      <c r="CY39" s="380"/>
      <c r="CZ39" s="380"/>
      <c r="DA39" s="380"/>
      <c r="DB39" s="380"/>
      <c r="DC39" s="380"/>
      <c r="DD39" s="380"/>
      <c r="DE39" s="380"/>
      <c r="DF39" s="380"/>
      <c r="DG39" s="380"/>
      <c r="DH39" s="380"/>
      <c r="DI39" s="380"/>
      <c r="DJ39" s="380"/>
      <c r="DK39" s="380"/>
      <c r="DL39" s="380"/>
      <c r="DM39" s="380"/>
      <c r="DN39" s="380"/>
      <c r="DO39" s="380"/>
      <c r="DP39" s="380"/>
      <c r="DQ39" s="380"/>
      <c r="DR39" s="380"/>
      <c r="DS39" s="380"/>
      <c r="DT39" s="380"/>
      <c r="DU39" s="380"/>
      <c r="DV39" s="380"/>
      <c r="DW39" s="380"/>
      <c r="DX39" s="380"/>
      <c r="DY39" s="380"/>
      <c r="DZ39" s="380"/>
      <c r="EA39" s="380"/>
      <c r="EB39" s="380"/>
      <c r="EC39" s="380"/>
      <c r="ED39" s="380"/>
      <c r="EE39" s="380"/>
      <c r="EF39" s="380"/>
      <c r="EG39" s="380"/>
      <c r="EH39" s="380"/>
      <c r="EI39" s="380"/>
      <c r="EJ39" s="380"/>
      <c r="EK39" s="380"/>
      <c r="EL39" s="380"/>
      <c r="EM39" s="380"/>
      <c r="EN39" s="380"/>
      <c r="EO39" s="380"/>
      <c r="EP39" s="380"/>
      <c r="EQ39" s="380"/>
      <c r="ER39" s="380"/>
      <c r="ES39" s="380"/>
      <c r="ET39" s="380"/>
      <c r="EU39" s="380"/>
      <c r="EV39" s="380"/>
      <c r="EW39" s="380"/>
      <c r="EX39" s="380"/>
      <c r="EY39" s="380"/>
      <c r="EZ39" s="380"/>
      <c r="FA39" s="380"/>
      <c r="FB39" s="380"/>
      <c r="FC39" s="380"/>
      <c r="FD39" s="380"/>
      <c r="FE39" s="380"/>
      <c r="FF39" s="380"/>
      <c r="FG39" s="380"/>
      <c r="FH39" s="380"/>
      <c r="FI39" s="380"/>
      <c r="FJ39" s="380"/>
      <c r="FK39" s="380"/>
      <c r="FL39" s="380"/>
      <c r="FM39" s="380"/>
      <c r="FN39" s="380"/>
      <c r="FO39" s="380"/>
      <c r="FP39" s="380"/>
      <c r="FQ39" s="380"/>
      <c r="FR39" s="380"/>
      <c r="FS39" s="380"/>
      <c r="FT39" s="380"/>
      <c r="FU39" s="380"/>
      <c r="FV39" s="380"/>
      <c r="FW39" s="380"/>
      <c r="FX39" s="380"/>
      <c r="FY39" s="380"/>
      <c r="FZ39" s="380"/>
      <c r="GA39" s="380"/>
      <c r="GB39" s="380"/>
      <c r="GC39" s="380"/>
      <c r="GD39" s="380"/>
      <c r="GE39" s="380"/>
      <c r="GF39" s="380"/>
      <c r="GG39" s="380"/>
      <c r="GH39" s="380"/>
      <c r="GI39" s="380"/>
      <c r="GJ39" s="380"/>
      <c r="GK39" s="380"/>
      <c r="GL39" s="380"/>
      <c r="GM39" s="380"/>
      <c r="GN39" s="380"/>
      <c r="GO39" s="380"/>
      <c r="GP39" s="380"/>
      <c r="GQ39" s="380"/>
      <c r="GR39" s="380"/>
      <c r="GS39" s="380"/>
      <c r="GT39" s="380"/>
      <c r="GU39" s="380"/>
      <c r="GV39" s="380"/>
      <c r="GW39" s="380"/>
      <c r="GX39" s="380"/>
      <c r="GY39" s="380"/>
      <c r="GZ39" s="380"/>
      <c r="HA39" s="380"/>
      <c r="HB39" s="380"/>
      <c r="HC39" s="380"/>
      <c r="HD39" s="380"/>
      <c r="HE39" s="380"/>
      <c r="HF39" s="380"/>
      <c r="HG39" s="380"/>
      <c r="HH39" s="380"/>
      <c r="HI39" s="380"/>
      <c r="HJ39" s="380"/>
      <c r="HK39" s="380"/>
      <c r="HL39" s="380"/>
      <c r="HM39" s="380"/>
      <c r="HN39" s="380"/>
      <c r="HO39" s="380"/>
      <c r="HP39" s="380"/>
      <c r="HQ39" s="380"/>
      <c r="HR39" s="380"/>
      <c r="HS39" s="380"/>
      <c r="HT39" s="380"/>
      <c r="HU39" s="380"/>
      <c r="HV39" s="380"/>
      <c r="HW39" s="380"/>
      <c r="HX39" s="380"/>
      <c r="HY39" s="380"/>
      <c r="HZ39" s="380"/>
      <c r="IA39" s="380"/>
      <c r="IB39" s="380"/>
      <c r="IC39" s="380"/>
      <c r="ID39" s="380"/>
      <c r="IE39" s="380"/>
      <c r="IF39" s="380"/>
      <c r="IG39" s="380"/>
      <c r="IH39" s="380"/>
      <c r="II39" s="380"/>
      <c r="IJ39" s="380"/>
      <c r="IK39" s="380"/>
      <c r="IL39" s="380"/>
      <c r="IM39" s="380"/>
      <c r="IN39" s="380"/>
      <c r="IO39" s="380"/>
      <c r="IP39" s="380"/>
      <c r="IQ39" s="380"/>
      <c r="IR39" s="380"/>
      <c r="IS39" s="380"/>
    </row>
    <row r="40" spans="1:253" s="393" customFormat="1" x14ac:dyDescent="0.2">
      <c r="A40" s="388"/>
      <c r="B40" s="836" t="s">
        <v>85</v>
      </c>
      <c r="C40" s="648"/>
      <c r="D40" s="378"/>
      <c r="E40" s="378"/>
      <c r="F40" s="378"/>
      <c r="G40" s="378"/>
      <c r="H40" s="378"/>
      <c r="I40" s="378"/>
      <c r="J40" s="378"/>
      <c r="K40" s="378"/>
      <c r="L40" s="378"/>
      <c r="M40" s="380"/>
      <c r="N40" s="378"/>
      <c r="O40" s="380"/>
      <c r="P40" s="378"/>
      <c r="Q40" s="380"/>
      <c r="R40" s="378"/>
      <c r="S40" s="380"/>
      <c r="T40" s="378"/>
      <c r="U40" s="380"/>
      <c r="V40" s="378"/>
      <c r="W40" s="380"/>
      <c r="X40" s="378"/>
      <c r="Y40" s="380"/>
      <c r="Z40" s="378"/>
      <c r="AA40" s="380"/>
      <c r="AB40" s="378"/>
      <c r="AC40" s="378"/>
      <c r="AD40" s="378"/>
      <c r="AE40" s="378"/>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0"/>
      <c r="BK40" s="380"/>
      <c r="BL40" s="380"/>
      <c r="BM40" s="380"/>
      <c r="BN40" s="380"/>
      <c r="BO40" s="380"/>
      <c r="BP40" s="380"/>
      <c r="BQ40" s="380"/>
      <c r="BR40" s="380"/>
      <c r="BS40" s="380"/>
      <c r="BT40" s="380"/>
      <c r="BU40" s="380"/>
      <c r="BV40" s="380"/>
      <c r="BW40" s="380"/>
      <c r="BX40" s="380"/>
      <c r="BY40" s="380"/>
      <c r="BZ40" s="380"/>
      <c r="CA40" s="380"/>
      <c r="CB40" s="380"/>
      <c r="CC40" s="380"/>
      <c r="CD40" s="380"/>
      <c r="CE40" s="380"/>
      <c r="CF40" s="380"/>
      <c r="CG40" s="380"/>
      <c r="CH40" s="380"/>
      <c r="CI40" s="380"/>
      <c r="CJ40" s="380"/>
      <c r="CK40" s="380"/>
      <c r="CL40" s="380"/>
      <c r="CM40" s="380"/>
      <c r="CN40" s="380"/>
      <c r="CO40" s="380"/>
      <c r="CP40" s="380"/>
      <c r="CQ40" s="380"/>
      <c r="CR40" s="380"/>
      <c r="CS40" s="380"/>
      <c r="CT40" s="380"/>
      <c r="CU40" s="380"/>
      <c r="CV40" s="380"/>
      <c r="CW40" s="380"/>
      <c r="CX40" s="380"/>
      <c r="CY40" s="380"/>
      <c r="CZ40" s="380"/>
      <c r="DA40" s="380"/>
      <c r="DB40" s="380"/>
      <c r="DC40" s="380"/>
      <c r="DD40" s="380"/>
      <c r="DE40" s="380"/>
      <c r="DF40" s="380"/>
      <c r="DG40" s="380"/>
      <c r="DH40" s="380"/>
      <c r="DI40" s="380"/>
      <c r="DJ40" s="380"/>
      <c r="DK40" s="380"/>
      <c r="DL40" s="380"/>
      <c r="DM40" s="380"/>
      <c r="DN40" s="380"/>
      <c r="DO40" s="380"/>
      <c r="DP40" s="380"/>
      <c r="DQ40" s="380"/>
      <c r="DR40" s="380"/>
      <c r="DS40" s="380"/>
      <c r="DT40" s="380"/>
      <c r="DU40" s="380"/>
      <c r="DV40" s="380"/>
      <c r="DW40" s="380"/>
      <c r="DX40" s="380"/>
      <c r="DY40" s="380"/>
      <c r="DZ40" s="380"/>
      <c r="EA40" s="380"/>
      <c r="EB40" s="380"/>
      <c r="EC40" s="380"/>
      <c r="ED40" s="380"/>
      <c r="EE40" s="380"/>
      <c r="EF40" s="380"/>
      <c r="EG40" s="380"/>
      <c r="EH40" s="380"/>
      <c r="EI40" s="380"/>
      <c r="EJ40" s="380"/>
      <c r="EK40" s="380"/>
      <c r="EL40" s="380"/>
      <c r="EM40" s="380"/>
      <c r="EN40" s="380"/>
      <c r="EO40" s="380"/>
      <c r="EP40" s="380"/>
      <c r="EQ40" s="380"/>
      <c r="ER40" s="380"/>
      <c r="ES40" s="380"/>
      <c r="ET40" s="380"/>
      <c r="EU40" s="380"/>
      <c r="EV40" s="380"/>
      <c r="EW40" s="380"/>
      <c r="EX40" s="380"/>
      <c r="EY40" s="380"/>
      <c r="EZ40" s="380"/>
      <c r="FA40" s="380"/>
      <c r="FB40" s="380"/>
      <c r="FC40" s="380"/>
      <c r="FD40" s="380"/>
      <c r="FE40" s="380"/>
      <c r="FF40" s="380"/>
      <c r="FG40" s="380"/>
      <c r="FH40" s="380"/>
      <c r="FI40" s="380"/>
      <c r="FJ40" s="380"/>
      <c r="FK40" s="380"/>
      <c r="FL40" s="380"/>
      <c r="FM40" s="380"/>
      <c r="FN40" s="380"/>
      <c r="FO40" s="380"/>
      <c r="FP40" s="380"/>
      <c r="FQ40" s="380"/>
      <c r="FR40" s="380"/>
      <c r="FS40" s="380"/>
      <c r="FT40" s="380"/>
      <c r="FU40" s="380"/>
      <c r="FV40" s="380"/>
      <c r="FW40" s="380"/>
      <c r="FX40" s="380"/>
      <c r="FY40" s="380"/>
      <c r="FZ40" s="380"/>
      <c r="GA40" s="380"/>
      <c r="GB40" s="380"/>
      <c r="GC40" s="380"/>
      <c r="GD40" s="380"/>
      <c r="GE40" s="380"/>
      <c r="GF40" s="380"/>
      <c r="GG40" s="380"/>
      <c r="GH40" s="380"/>
      <c r="GI40" s="380"/>
      <c r="GJ40" s="380"/>
      <c r="GK40" s="380"/>
      <c r="GL40" s="380"/>
      <c r="GM40" s="380"/>
      <c r="GN40" s="380"/>
      <c r="GO40" s="380"/>
      <c r="GP40" s="380"/>
      <c r="GQ40" s="380"/>
      <c r="GR40" s="380"/>
      <c r="GS40" s="380"/>
      <c r="GT40" s="380"/>
      <c r="GU40" s="380"/>
      <c r="GV40" s="380"/>
      <c r="GW40" s="380"/>
      <c r="GX40" s="380"/>
      <c r="GY40" s="380"/>
      <c r="GZ40" s="380"/>
      <c r="HA40" s="380"/>
      <c r="HB40" s="380"/>
      <c r="HC40" s="380"/>
      <c r="HD40" s="380"/>
      <c r="HE40" s="380"/>
      <c r="HF40" s="380"/>
      <c r="HG40" s="380"/>
      <c r="HH40" s="380"/>
      <c r="HI40" s="380"/>
      <c r="HJ40" s="380"/>
      <c r="HK40" s="380"/>
      <c r="HL40" s="380"/>
      <c r="HM40" s="380"/>
      <c r="HN40" s="380"/>
      <c r="HO40" s="380"/>
      <c r="HP40" s="380"/>
      <c r="HQ40" s="380"/>
      <c r="HR40" s="380"/>
      <c r="HS40" s="380"/>
      <c r="HT40" s="380"/>
      <c r="HU40" s="380"/>
      <c r="HV40" s="380"/>
      <c r="HW40" s="380"/>
      <c r="HX40" s="380"/>
      <c r="HY40" s="380"/>
      <c r="HZ40" s="380"/>
      <c r="IA40" s="380"/>
      <c r="IB40" s="380"/>
      <c r="IC40" s="380"/>
      <c r="ID40" s="380"/>
      <c r="IE40" s="380"/>
      <c r="IF40" s="380"/>
      <c r="IG40" s="380"/>
      <c r="IH40" s="380"/>
      <c r="II40" s="380"/>
      <c r="IJ40" s="380"/>
      <c r="IK40" s="380"/>
      <c r="IL40" s="380"/>
      <c r="IM40" s="380"/>
      <c r="IN40" s="380"/>
      <c r="IO40" s="380"/>
      <c r="IP40" s="380"/>
      <c r="IQ40" s="380"/>
      <c r="IR40" s="380"/>
      <c r="IS40" s="380"/>
    </row>
    <row r="41" spans="1:253" s="393" customFormat="1" x14ac:dyDescent="0.2">
      <c r="A41" s="388"/>
      <c r="B41" s="836" t="s">
        <v>562</v>
      </c>
      <c r="C41" s="648"/>
      <c r="D41" s="378"/>
      <c r="E41" s="378"/>
      <c r="F41" s="378"/>
      <c r="G41" s="378"/>
      <c r="H41" s="378"/>
      <c r="I41" s="378"/>
      <c r="J41" s="378"/>
      <c r="K41" s="378"/>
      <c r="L41" s="378"/>
      <c r="M41" s="380"/>
      <c r="N41" s="378"/>
      <c r="O41" s="380"/>
      <c r="P41" s="378"/>
      <c r="Q41" s="380"/>
      <c r="R41" s="378"/>
      <c r="S41" s="380"/>
      <c r="T41" s="378"/>
      <c r="U41" s="380"/>
      <c r="V41" s="378"/>
      <c r="W41" s="380"/>
      <c r="X41" s="378"/>
      <c r="Y41" s="380"/>
      <c r="Z41" s="378"/>
      <c r="AA41" s="380"/>
      <c r="AB41" s="378"/>
      <c r="AC41" s="378"/>
      <c r="AD41" s="378"/>
      <c r="AE41" s="378"/>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c r="BI41" s="380"/>
      <c r="BJ41" s="380"/>
      <c r="BK41" s="380"/>
      <c r="BL41" s="380"/>
      <c r="BM41" s="380"/>
      <c r="BN41" s="380"/>
      <c r="BO41" s="380"/>
      <c r="BP41" s="380"/>
      <c r="BQ41" s="380"/>
      <c r="BR41" s="380"/>
      <c r="BS41" s="380"/>
      <c r="BT41" s="380"/>
      <c r="BU41" s="380"/>
      <c r="BV41" s="380"/>
      <c r="BW41" s="380"/>
      <c r="BX41" s="380"/>
      <c r="BY41" s="380"/>
      <c r="BZ41" s="380"/>
      <c r="CA41" s="380"/>
      <c r="CB41" s="380"/>
      <c r="CC41" s="380"/>
      <c r="CD41" s="380"/>
      <c r="CE41" s="380"/>
      <c r="CF41" s="380"/>
      <c r="CG41" s="380"/>
      <c r="CH41" s="380"/>
      <c r="CI41" s="380"/>
      <c r="CJ41" s="380"/>
      <c r="CK41" s="380"/>
      <c r="CL41" s="380"/>
      <c r="CM41" s="380"/>
      <c r="CN41" s="380"/>
      <c r="CO41" s="380"/>
      <c r="CP41" s="380"/>
      <c r="CQ41" s="380"/>
      <c r="CR41" s="380"/>
      <c r="CS41" s="380"/>
      <c r="CT41" s="380"/>
      <c r="CU41" s="380"/>
      <c r="CV41" s="380"/>
      <c r="CW41" s="380"/>
      <c r="CX41" s="380"/>
      <c r="CY41" s="380"/>
      <c r="CZ41" s="380"/>
      <c r="DA41" s="380"/>
      <c r="DB41" s="380"/>
      <c r="DC41" s="380"/>
      <c r="DD41" s="380"/>
      <c r="DE41" s="380"/>
      <c r="DF41" s="380"/>
      <c r="DG41" s="380"/>
      <c r="DH41" s="380"/>
      <c r="DI41" s="380"/>
      <c r="DJ41" s="380"/>
      <c r="DK41" s="380"/>
      <c r="DL41" s="380"/>
      <c r="DM41" s="380"/>
      <c r="DN41" s="380"/>
      <c r="DO41" s="380"/>
      <c r="DP41" s="380"/>
      <c r="DQ41" s="380"/>
      <c r="DR41" s="380"/>
      <c r="DS41" s="380"/>
      <c r="DT41" s="380"/>
      <c r="DU41" s="380"/>
      <c r="DV41" s="380"/>
      <c r="DW41" s="380"/>
      <c r="DX41" s="380"/>
      <c r="DY41" s="380"/>
      <c r="DZ41" s="380"/>
      <c r="EA41" s="380"/>
      <c r="EB41" s="380"/>
      <c r="EC41" s="380"/>
      <c r="ED41" s="380"/>
      <c r="EE41" s="380"/>
      <c r="EF41" s="380"/>
      <c r="EG41" s="380"/>
      <c r="EH41" s="380"/>
      <c r="EI41" s="380"/>
      <c r="EJ41" s="380"/>
      <c r="EK41" s="380"/>
      <c r="EL41" s="380"/>
      <c r="EM41" s="380"/>
      <c r="EN41" s="380"/>
      <c r="EO41" s="380"/>
      <c r="EP41" s="380"/>
      <c r="EQ41" s="380"/>
      <c r="ER41" s="380"/>
      <c r="ES41" s="380"/>
      <c r="ET41" s="380"/>
      <c r="EU41" s="380"/>
      <c r="EV41" s="380"/>
      <c r="EW41" s="380"/>
      <c r="EX41" s="380"/>
      <c r="EY41" s="380"/>
      <c r="EZ41" s="380"/>
      <c r="FA41" s="380"/>
      <c r="FB41" s="380"/>
      <c r="FC41" s="380"/>
      <c r="FD41" s="380"/>
      <c r="FE41" s="380"/>
      <c r="FF41" s="380"/>
      <c r="FG41" s="380"/>
      <c r="FH41" s="380"/>
      <c r="FI41" s="380"/>
      <c r="FJ41" s="380"/>
      <c r="FK41" s="380"/>
      <c r="FL41" s="380"/>
      <c r="FM41" s="380"/>
      <c r="FN41" s="380"/>
      <c r="FO41" s="380"/>
      <c r="FP41" s="380"/>
      <c r="FQ41" s="380"/>
      <c r="FR41" s="380"/>
      <c r="FS41" s="380"/>
      <c r="FT41" s="380"/>
      <c r="FU41" s="380"/>
      <c r="FV41" s="380"/>
      <c r="FW41" s="380"/>
      <c r="FX41" s="380"/>
      <c r="FY41" s="380"/>
      <c r="FZ41" s="380"/>
      <c r="GA41" s="380"/>
      <c r="GB41" s="380"/>
      <c r="GC41" s="380"/>
      <c r="GD41" s="380"/>
      <c r="GE41" s="380"/>
      <c r="GF41" s="380"/>
      <c r="GG41" s="380"/>
      <c r="GH41" s="380"/>
      <c r="GI41" s="380"/>
      <c r="GJ41" s="380"/>
      <c r="GK41" s="380"/>
      <c r="GL41" s="380"/>
      <c r="GM41" s="380"/>
      <c r="GN41" s="380"/>
      <c r="GO41" s="380"/>
      <c r="GP41" s="380"/>
      <c r="GQ41" s="380"/>
      <c r="GR41" s="380"/>
      <c r="GS41" s="380"/>
      <c r="GT41" s="380"/>
      <c r="GU41" s="380"/>
      <c r="GV41" s="380"/>
      <c r="GW41" s="380"/>
      <c r="GX41" s="380"/>
      <c r="GY41" s="380"/>
      <c r="GZ41" s="380"/>
      <c r="HA41" s="380"/>
      <c r="HB41" s="380"/>
      <c r="HC41" s="380"/>
      <c r="HD41" s="380"/>
      <c r="HE41" s="380"/>
      <c r="HF41" s="380"/>
      <c r="HG41" s="380"/>
      <c r="HH41" s="380"/>
      <c r="HI41" s="380"/>
      <c r="HJ41" s="380"/>
      <c r="HK41" s="380"/>
      <c r="HL41" s="380"/>
      <c r="HM41" s="380"/>
      <c r="HN41" s="380"/>
      <c r="HO41" s="380"/>
      <c r="HP41" s="380"/>
      <c r="HQ41" s="380"/>
      <c r="HR41" s="380"/>
      <c r="HS41" s="380"/>
      <c r="HT41" s="380"/>
      <c r="HU41" s="380"/>
      <c r="HV41" s="380"/>
      <c r="HW41" s="380"/>
      <c r="HX41" s="380"/>
      <c r="HY41" s="380"/>
      <c r="HZ41" s="380"/>
      <c r="IA41" s="380"/>
      <c r="IB41" s="380"/>
      <c r="IC41" s="380"/>
      <c r="ID41" s="380"/>
      <c r="IE41" s="380"/>
      <c r="IF41" s="380"/>
      <c r="IG41" s="380"/>
      <c r="IH41" s="380"/>
      <c r="II41" s="380"/>
      <c r="IJ41" s="380"/>
      <c r="IK41" s="380"/>
      <c r="IL41" s="380"/>
      <c r="IM41" s="380"/>
      <c r="IN41" s="380"/>
      <c r="IO41" s="380"/>
      <c r="IP41" s="380"/>
      <c r="IQ41" s="380"/>
      <c r="IR41" s="380"/>
      <c r="IS41" s="380"/>
    </row>
    <row r="42" spans="1:253" s="393" customFormat="1" x14ac:dyDescent="0.2">
      <c r="A42" s="388"/>
      <c r="B42" s="648"/>
      <c r="C42" s="648"/>
      <c r="D42" s="378"/>
      <c r="E42" s="378"/>
      <c r="F42" s="378"/>
      <c r="G42" s="378"/>
      <c r="H42" s="378"/>
      <c r="I42" s="378"/>
      <c r="J42" s="378"/>
      <c r="K42" s="378"/>
      <c r="L42" s="378"/>
      <c r="M42" s="380"/>
      <c r="N42" s="378"/>
      <c r="O42" s="380"/>
      <c r="P42" s="378"/>
      <c r="Q42" s="380"/>
      <c r="R42" s="378"/>
      <c r="S42" s="380"/>
      <c r="T42" s="378"/>
      <c r="U42" s="380"/>
      <c r="V42" s="378"/>
      <c r="W42" s="380"/>
      <c r="X42" s="378"/>
      <c r="Y42" s="380"/>
      <c r="Z42" s="378"/>
      <c r="AA42" s="380"/>
      <c r="AB42" s="378"/>
      <c r="AC42" s="378"/>
      <c r="AD42" s="378"/>
      <c r="AE42" s="378"/>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0"/>
      <c r="BZ42" s="380"/>
      <c r="CA42" s="380"/>
      <c r="CB42" s="380"/>
      <c r="CC42" s="380"/>
      <c r="CD42" s="380"/>
      <c r="CE42" s="380"/>
      <c r="CF42" s="380"/>
      <c r="CG42" s="380"/>
      <c r="CH42" s="380"/>
      <c r="CI42" s="380"/>
      <c r="CJ42" s="380"/>
      <c r="CK42" s="380"/>
      <c r="CL42" s="380"/>
      <c r="CM42" s="380"/>
      <c r="CN42" s="380"/>
      <c r="CO42" s="380"/>
      <c r="CP42" s="380"/>
      <c r="CQ42" s="380"/>
      <c r="CR42" s="380"/>
      <c r="CS42" s="380"/>
      <c r="CT42" s="380"/>
      <c r="CU42" s="380"/>
      <c r="CV42" s="380"/>
      <c r="CW42" s="380"/>
      <c r="CX42" s="380"/>
      <c r="CY42" s="380"/>
      <c r="CZ42" s="380"/>
      <c r="DA42" s="380"/>
      <c r="DB42" s="380"/>
      <c r="DC42" s="380"/>
      <c r="DD42" s="380"/>
      <c r="DE42" s="380"/>
      <c r="DF42" s="380"/>
      <c r="DG42" s="380"/>
      <c r="DH42" s="380"/>
      <c r="DI42" s="380"/>
      <c r="DJ42" s="380"/>
      <c r="DK42" s="380"/>
      <c r="DL42" s="380"/>
      <c r="DM42" s="380"/>
      <c r="DN42" s="380"/>
      <c r="DO42" s="380"/>
      <c r="DP42" s="380"/>
      <c r="DQ42" s="380"/>
      <c r="DR42" s="380"/>
      <c r="DS42" s="380"/>
      <c r="DT42" s="380"/>
      <c r="DU42" s="380"/>
      <c r="DV42" s="380"/>
      <c r="DW42" s="380"/>
      <c r="DX42" s="380"/>
      <c r="DY42" s="380"/>
      <c r="DZ42" s="380"/>
      <c r="EA42" s="380"/>
      <c r="EB42" s="380"/>
      <c r="EC42" s="380"/>
      <c r="ED42" s="380"/>
      <c r="EE42" s="380"/>
      <c r="EF42" s="380"/>
      <c r="EG42" s="380"/>
      <c r="EH42" s="380"/>
      <c r="EI42" s="380"/>
      <c r="EJ42" s="380"/>
      <c r="EK42" s="380"/>
      <c r="EL42" s="380"/>
      <c r="EM42" s="380"/>
      <c r="EN42" s="380"/>
      <c r="EO42" s="380"/>
      <c r="EP42" s="380"/>
      <c r="EQ42" s="380"/>
      <c r="ER42" s="380"/>
      <c r="ES42" s="380"/>
      <c r="ET42" s="380"/>
      <c r="EU42" s="380"/>
      <c r="EV42" s="380"/>
      <c r="EW42" s="380"/>
      <c r="EX42" s="380"/>
      <c r="EY42" s="380"/>
      <c r="EZ42" s="380"/>
      <c r="FA42" s="380"/>
      <c r="FB42" s="380"/>
      <c r="FC42" s="380"/>
      <c r="FD42" s="380"/>
      <c r="FE42" s="380"/>
      <c r="FF42" s="380"/>
      <c r="FG42" s="380"/>
      <c r="FH42" s="380"/>
      <c r="FI42" s="380"/>
      <c r="FJ42" s="380"/>
      <c r="FK42" s="380"/>
      <c r="FL42" s="380"/>
      <c r="FM42" s="380"/>
      <c r="FN42" s="380"/>
      <c r="FO42" s="380"/>
      <c r="FP42" s="380"/>
      <c r="FQ42" s="380"/>
      <c r="FR42" s="380"/>
      <c r="FS42" s="380"/>
      <c r="FT42" s="380"/>
      <c r="FU42" s="380"/>
      <c r="FV42" s="380"/>
      <c r="FW42" s="380"/>
      <c r="FX42" s="380"/>
      <c r="FY42" s="380"/>
      <c r="FZ42" s="380"/>
      <c r="GA42" s="380"/>
      <c r="GB42" s="380"/>
      <c r="GC42" s="380"/>
      <c r="GD42" s="380"/>
      <c r="GE42" s="380"/>
      <c r="GF42" s="380"/>
      <c r="GG42" s="380"/>
      <c r="GH42" s="380"/>
      <c r="GI42" s="380"/>
      <c r="GJ42" s="380"/>
      <c r="GK42" s="380"/>
      <c r="GL42" s="380"/>
      <c r="GM42" s="380"/>
      <c r="GN42" s="380"/>
      <c r="GO42" s="380"/>
      <c r="GP42" s="380"/>
      <c r="GQ42" s="380"/>
      <c r="GR42" s="380"/>
      <c r="GS42" s="380"/>
      <c r="GT42" s="380"/>
      <c r="GU42" s="380"/>
      <c r="GV42" s="380"/>
      <c r="GW42" s="380"/>
      <c r="GX42" s="380"/>
      <c r="GY42" s="380"/>
      <c r="GZ42" s="380"/>
      <c r="HA42" s="380"/>
      <c r="HB42" s="380"/>
      <c r="HC42" s="380"/>
      <c r="HD42" s="380"/>
      <c r="HE42" s="380"/>
      <c r="HF42" s="380"/>
      <c r="HG42" s="380"/>
      <c r="HH42" s="380"/>
      <c r="HI42" s="380"/>
      <c r="HJ42" s="380"/>
      <c r="HK42" s="380"/>
      <c r="HL42" s="380"/>
      <c r="HM42" s="380"/>
      <c r="HN42" s="380"/>
      <c r="HO42" s="380"/>
      <c r="HP42" s="380"/>
      <c r="HQ42" s="380"/>
      <c r="HR42" s="380"/>
      <c r="HS42" s="380"/>
      <c r="HT42" s="380"/>
      <c r="HU42" s="380"/>
      <c r="HV42" s="380"/>
      <c r="HW42" s="380"/>
      <c r="HX42" s="380"/>
      <c r="HY42" s="380"/>
      <c r="HZ42" s="380"/>
      <c r="IA42" s="380"/>
      <c r="IB42" s="380"/>
      <c r="IC42" s="380"/>
      <c r="ID42" s="380"/>
      <c r="IE42" s="380"/>
      <c r="IF42" s="380"/>
      <c r="IG42" s="380"/>
      <c r="IH42" s="380"/>
      <c r="II42" s="380"/>
      <c r="IJ42" s="380"/>
      <c r="IK42" s="380"/>
      <c r="IL42" s="380"/>
      <c r="IM42" s="380"/>
      <c r="IN42" s="380"/>
      <c r="IO42" s="380"/>
      <c r="IP42" s="380"/>
      <c r="IQ42" s="380"/>
      <c r="IR42" s="380"/>
      <c r="IS42" s="380"/>
    </row>
    <row r="43" spans="1:253" s="393" customFormat="1" x14ac:dyDescent="0.2">
      <c r="A43" s="388"/>
      <c r="B43" s="648"/>
      <c r="C43" s="648"/>
      <c r="D43" s="378"/>
      <c r="E43" s="378"/>
      <c r="F43" s="378"/>
      <c r="G43" s="378"/>
      <c r="H43" s="378"/>
      <c r="I43" s="378"/>
      <c r="J43" s="378"/>
      <c r="K43" s="378"/>
      <c r="L43" s="378"/>
      <c r="M43" s="380"/>
      <c r="N43" s="378"/>
      <c r="O43" s="380"/>
      <c r="P43" s="378"/>
      <c r="Q43" s="380"/>
      <c r="R43" s="378"/>
      <c r="S43" s="380"/>
      <c r="T43" s="378"/>
      <c r="U43" s="380"/>
      <c r="V43" s="378"/>
      <c r="W43" s="380"/>
      <c r="X43" s="378"/>
      <c r="Y43" s="380"/>
      <c r="Z43" s="378"/>
      <c r="AA43" s="380"/>
      <c r="AB43" s="378"/>
      <c r="AC43" s="378"/>
      <c r="AD43" s="378"/>
      <c r="AE43" s="378"/>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80"/>
      <c r="BR43" s="380"/>
      <c r="BS43" s="380"/>
      <c r="BT43" s="380"/>
      <c r="BU43" s="380"/>
      <c r="BV43" s="380"/>
      <c r="BW43" s="380"/>
      <c r="BX43" s="380"/>
      <c r="BY43" s="380"/>
      <c r="BZ43" s="380"/>
      <c r="CA43" s="380"/>
      <c r="CB43" s="380"/>
      <c r="CC43" s="380"/>
      <c r="CD43" s="380"/>
      <c r="CE43" s="380"/>
      <c r="CF43" s="380"/>
      <c r="CG43" s="380"/>
      <c r="CH43" s="380"/>
      <c r="CI43" s="380"/>
      <c r="CJ43" s="380"/>
      <c r="CK43" s="380"/>
      <c r="CL43" s="380"/>
      <c r="CM43" s="380"/>
      <c r="CN43" s="380"/>
      <c r="CO43" s="380"/>
      <c r="CP43" s="380"/>
      <c r="CQ43" s="380"/>
      <c r="CR43" s="380"/>
      <c r="CS43" s="380"/>
      <c r="CT43" s="380"/>
      <c r="CU43" s="380"/>
      <c r="CV43" s="380"/>
      <c r="CW43" s="380"/>
      <c r="CX43" s="380"/>
      <c r="CY43" s="380"/>
      <c r="CZ43" s="380"/>
      <c r="DA43" s="380"/>
      <c r="DB43" s="380"/>
      <c r="DC43" s="380"/>
      <c r="DD43" s="380"/>
      <c r="DE43" s="380"/>
      <c r="DF43" s="380"/>
      <c r="DG43" s="380"/>
      <c r="DH43" s="380"/>
      <c r="DI43" s="380"/>
      <c r="DJ43" s="380"/>
      <c r="DK43" s="380"/>
      <c r="DL43" s="380"/>
      <c r="DM43" s="380"/>
      <c r="DN43" s="380"/>
      <c r="DO43" s="380"/>
      <c r="DP43" s="380"/>
      <c r="DQ43" s="380"/>
      <c r="DR43" s="380"/>
      <c r="DS43" s="380"/>
      <c r="DT43" s="380"/>
      <c r="DU43" s="380"/>
      <c r="DV43" s="380"/>
      <c r="DW43" s="380"/>
      <c r="DX43" s="380"/>
      <c r="DY43" s="380"/>
      <c r="DZ43" s="380"/>
      <c r="EA43" s="380"/>
      <c r="EB43" s="380"/>
      <c r="EC43" s="380"/>
      <c r="ED43" s="380"/>
      <c r="EE43" s="380"/>
      <c r="EF43" s="380"/>
      <c r="EG43" s="380"/>
      <c r="EH43" s="380"/>
      <c r="EI43" s="380"/>
      <c r="EJ43" s="380"/>
      <c r="EK43" s="380"/>
      <c r="EL43" s="380"/>
      <c r="EM43" s="380"/>
      <c r="EN43" s="380"/>
      <c r="EO43" s="380"/>
      <c r="EP43" s="380"/>
      <c r="EQ43" s="380"/>
      <c r="ER43" s="380"/>
      <c r="ES43" s="380"/>
      <c r="ET43" s="380"/>
      <c r="EU43" s="380"/>
      <c r="EV43" s="380"/>
      <c r="EW43" s="380"/>
      <c r="EX43" s="380"/>
      <c r="EY43" s="380"/>
      <c r="EZ43" s="380"/>
      <c r="FA43" s="380"/>
      <c r="FB43" s="380"/>
      <c r="FC43" s="380"/>
      <c r="FD43" s="380"/>
      <c r="FE43" s="380"/>
      <c r="FF43" s="380"/>
      <c r="FG43" s="380"/>
      <c r="FH43" s="380"/>
      <c r="FI43" s="380"/>
      <c r="FJ43" s="380"/>
      <c r="FK43" s="380"/>
      <c r="FL43" s="380"/>
      <c r="FM43" s="380"/>
      <c r="FN43" s="380"/>
      <c r="FO43" s="380"/>
      <c r="FP43" s="380"/>
      <c r="FQ43" s="380"/>
      <c r="FR43" s="380"/>
      <c r="FS43" s="380"/>
      <c r="FT43" s="380"/>
      <c r="FU43" s="380"/>
      <c r="FV43" s="380"/>
      <c r="FW43" s="380"/>
      <c r="FX43" s="380"/>
      <c r="FY43" s="380"/>
      <c r="FZ43" s="380"/>
      <c r="GA43" s="380"/>
      <c r="GB43" s="380"/>
      <c r="GC43" s="380"/>
      <c r="GD43" s="380"/>
      <c r="GE43" s="380"/>
      <c r="GF43" s="380"/>
      <c r="GG43" s="380"/>
      <c r="GH43" s="380"/>
      <c r="GI43" s="380"/>
      <c r="GJ43" s="380"/>
      <c r="GK43" s="380"/>
      <c r="GL43" s="380"/>
      <c r="GM43" s="380"/>
      <c r="GN43" s="380"/>
      <c r="GO43" s="380"/>
      <c r="GP43" s="380"/>
      <c r="GQ43" s="380"/>
      <c r="GR43" s="380"/>
      <c r="GS43" s="380"/>
      <c r="GT43" s="380"/>
      <c r="GU43" s="380"/>
      <c r="GV43" s="380"/>
      <c r="GW43" s="380"/>
      <c r="GX43" s="380"/>
      <c r="GY43" s="380"/>
      <c r="GZ43" s="380"/>
      <c r="HA43" s="380"/>
      <c r="HB43" s="380"/>
      <c r="HC43" s="380"/>
      <c r="HD43" s="380"/>
      <c r="HE43" s="380"/>
      <c r="HF43" s="380"/>
      <c r="HG43" s="380"/>
      <c r="HH43" s="380"/>
      <c r="HI43" s="380"/>
      <c r="HJ43" s="380"/>
      <c r="HK43" s="380"/>
      <c r="HL43" s="380"/>
      <c r="HM43" s="380"/>
      <c r="HN43" s="380"/>
      <c r="HO43" s="380"/>
      <c r="HP43" s="380"/>
      <c r="HQ43" s="380"/>
      <c r="HR43" s="380"/>
      <c r="HS43" s="380"/>
      <c r="HT43" s="380"/>
      <c r="HU43" s="380"/>
      <c r="HV43" s="380"/>
      <c r="HW43" s="380"/>
      <c r="HX43" s="380"/>
      <c r="HY43" s="380"/>
      <c r="HZ43" s="380"/>
      <c r="IA43" s="380"/>
      <c r="IB43" s="380"/>
      <c r="IC43" s="380"/>
      <c r="ID43" s="380"/>
      <c r="IE43" s="380"/>
      <c r="IF43" s="380"/>
      <c r="IG43" s="380"/>
      <c r="IH43" s="380"/>
      <c r="II43" s="380"/>
      <c r="IJ43" s="380"/>
      <c r="IK43" s="380"/>
      <c r="IL43" s="380"/>
      <c r="IM43" s="380"/>
      <c r="IN43" s="380"/>
      <c r="IO43" s="380"/>
      <c r="IP43" s="380"/>
      <c r="IQ43" s="380"/>
      <c r="IR43" s="380"/>
      <c r="IS43" s="380"/>
    </row>
    <row r="44" spans="1:253" s="393" customFormat="1" x14ac:dyDescent="0.2">
      <c r="A44" s="388"/>
      <c r="B44" s="648"/>
      <c r="C44" s="648"/>
      <c r="D44" s="378"/>
      <c r="E44" s="378"/>
      <c r="F44" s="378"/>
      <c r="G44" s="378"/>
      <c r="H44" s="378"/>
      <c r="I44" s="378"/>
      <c r="J44" s="378"/>
      <c r="K44" s="378"/>
      <c r="L44" s="378"/>
      <c r="M44" s="380"/>
      <c r="N44" s="378"/>
      <c r="O44" s="380"/>
      <c r="P44" s="378"/>
      <c r="Q44" s="380"/>
      <c r="R44" s="378"/>
      <c r="S44" s="380"/>
      <c r="T44" s="378"/>
      <c r="U44" s="380"/>
      <c r="V44" s="378"/>
      <c r="W44" s="380"/>
      <c r="X44" s="378"/>
      <c r="Y44" s="380"/>
      <c r="Z44" s="378"/>
      <c r="AA44" s="380"/>
      <c r="AB44" s="378"/>
      <c r="AC44" s="378"/>
      <c r="AD44" s="378"/>
      <c r="AE44" s="378"/>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c r="BW44" s="380"/>
      <c r="BX44" s="380"/>
      <c r="BY44" s="380"/>
      <c r="BZ44" s="380"/>
      <c r="CA44" s="380"/>
      <c r="CB44" s="380"/>
      <c r="CC44" s="380"/>
      <c r="CD44" s="380"/>
      <c r="CE44" s="380"/>
      <c r="CF44" s="380"/>
      <c r="CG44" s="380"/>
      <c r="CH44" s="380"/>
      <c r="CI44" s="380"/>
      <c r="CJ44" s="380"/>
      <c r="CK44" s="380"/>
      <c r="CL44" s="380"/>
      <c r="CM44" s="380"/>
      <c r="CN44" s="380"/>
      <c r="CO44" s="380"/>
      <c r="CP44" s="380"/>
      <c r="CQ44" s="380"/>
      <c r="CR44" s="380"/>
      <c r="CS44" s="380"/>
      <c r="CT44" s="380"/>
      <c r="CU44" s="380"/>
      <c r="CV44" s="380"/>
      <c r="CW44" s="380"/>
      <c r="CX44" s="380"/>
      <c r="CY44" s="380"/>
      <c r="CZ44" s="380"/>
      <c r="DA44" s="380"/>
      <c r="DB44" s="380"/>
      <c r="DC44" s="380"/>
      <c r="DD44" s="380"/>
      <c r="DE44" s="380"/>
      <c r="DF44" s="380"/>
      <c r="DG44" s="380"/>
      <c r="DH44" s="380"/>
      <c r="DI44" s="380"/>
      <c r="DJ44" s="380"/>
      <c r="DK44" s="380"/>
      <c r="DL44" s="380"/>
      <c r="DM44" s="380"/>
      <c r="DN44" s="380"/>
      <c r="DO44" s="380"/>
      <c r="DP44" s="380"/>
      <c r="DQ44" s="380"/>
      <c r="DR44" s="380"/>
      <c r="DS44" s="380"/>
      <c r="DT44" s="380"/>
      <c r="DU44" s="380"/>
      <c r="DV44" s="380"/>
      <c r="DW44" s="380"/>
      <c r="DX44" s="380"/>
      <c r="DY44" s="380"/>
      <c r="DZ44" s="380"/>
      <c r="EA44" s="380"/>
      <c r="EB44" s="380"/>
      <c r="EC44" s="380"/>
      <c r="ED44" s="380"/>
      <c r="EE44" s="380"/>
      <c r="EF44" s="380"/>
      <c r="EG44" s="380"/>
      <c r="EH44" s="380"/>
      <c r="EI44" s="380"/>
      <c r="EJ44" s="380"/>
      <c r="EK44" s="380"/>
      <c r="EL44" s="380"/>
      <c r="EM44" s="380"/>
      <c r="EN44" s="380"/>
      <c r="EO44" s="380"/>
      <c r="EP44" s="380"/>
      <c r="EQ44" s="380"/>
      <c r="ER44" s="380"/>
      <c r="ES44" s="380"/>
      <c r="ET44" s="380"/>
      <c r="EU44" s="380"/>
      <c r="EV44" s="380"/>
      <c r="EW44" s="380"/>
      <c r="EX44" s="380"/>
      <c r="EY44" s="380"/>
      <c r="EZ44" s="380"/>
      <c r="FA44" s="380"/>
      <c r="FB44" s="380"/>
      <c r="FC44" s="380"/>
      <c r="FD44" s="380"/>
      <c r="FE44" s="380"/>
      <c r="FF44" s="380"/>
      <c r="FG44" s="380"/>
      <c r="FH44" s="380"/>
      <c r="FI44" s="380"/>
      <c r="FJ44" s="380"/>
      <c r="FK44" s="380"/>
      <c r="FL44" s="380"/>
      <c r="FM44" s="380"/>
      <c r="FN44" s="380"/>
      <c r="FO44" s="380"/>
      <c r="FP44" s="380"/>
      <c r="FQ44" s="380"/>
      <c r="FR44" s="380"/>
      <c r="FS44" s="380"/>
      <c r="FT44" s="380"/>
      <c r="FU44" s="380"/>
      <c r="FV44" s="380"/>
      <c r="FW44" s="380"/>
      <c r="FX44" s="380"/>
      <c r="FY44" s="380"/>
      <c r="FZ44" s="380"/>
      <c r="GA44" s="380"/>
      <c r="GB44" s="380"/>
      <c r="GC44" s="380"/>
      <c r="GD44" s="380"/>
      <c r="GE44" s="380"/>
      <c r="GF44" s="380"/>
      <c r="GG44" s="380"/>
      <c r="GH44" s="380"/>
      <c r="GI44" s="380"/>
      <c r="GJ44" s="380"/>
      <c r="GK44" s="380"/>
      <c r="GL44" s="380"/>
      <c r="GM44" s="380"/>
      <c r="GN44" s="380"/>
      <c r="GO44" s="380"/>
      <c r="GP44" s="380"/>
      <c r="GQ44" s="380"/>
      <c r="GR44" s="380"/>
      <c r="GS44" s="380"/>
      <c r="GT44" s="380"/>
      <c r="GU44" s="380"/>
      <c r="GV44" s="380"/>
      <c r="GW44" s="380"/>
      <c r="GX44" s="380"/>
      <c r="GY44" s="380"/>
      <c r="GZ44" s="380"/>
      <c r="HA44" s="380"/>
      <c r="HB44" s="380"/>
      <c r="HC44" s="380"/>
      <c r="HD44" s="380"/>
      <c r="HE44" s="380"/>
      <c r="HF44" s="380"/>
      <c r="HG44" s="380"/>
      <c r="HH44" s="380"/>
      <c r="HI44" s="380"/>
      <c r="HJ44" s="380"/>
      <c r="HK44" s="380"/>
      <c r="HL44" s="380"/>
      <c r="HM44" s="380"/>
      <c r="HN44" s="380"/>
      <c r="HO44" s="380"/>
      <c r="HP44" s="380"/>
      <c r="HQ44" s="380"/>
      <c r="HR44" s="380"/>
      <c r="HS44" s="380"/>
      <c r="HT44" s="380"/>
      <c r="HU44" s="380"/>
      <c r="HV44" s="380"/>
      <c r="HW44" s="380"/>
      <c r="HX44" s="380"/>
      <c r="HY44" s="380"/>
      <c r="HZ44" s="380"/>
      <c r="IA44" s="380"/>
      <c r="IB44" s="380"/>
      <c r="IC44" s="380"/>
      <c r="ID44" s="380"/>
      <c r="IE44" s="380"/>
      <c r="IF44" s="380"/>
      <c r="IG44" s="380"/>
      <c r="IH44" s="380"/>
      <c r="II44" s="380"/>
      <c r="IJ44" s="380"/>
      <c r="IK44" s="380"/>
      <c r="IL44" s="380"/>
      <c r="IM44" s="380"/>
      <c r="IN44" s="380"/>
      <c r="IO44" s="380"/>
      <c r="IP44" s="380"/>
      <c r="IQ44" s="380"/>
      <c r="IR44" s="380"/>
      <c r="IS44" s="380"/>
    </row>
    <row r="45" spans="1:253" s="393" customFormat="1" x14ac:dyDescent="0.2">
      <c r="A45" s="388"/>
      <c r="B45" s="648"/>
      <c r="C45" s="648"/>
      <c r="D45" s="378"/>
      <c r="E45" s="378"/>
      <c r="F45" s="378"/>
      <c r="G45" s="378"/>
      <c r="H45" s="378"/>
      <c r="I45" s="378"/>
      <c r="J45" s="378"/>
      <c r="K45" s="378"/>
      <c r="L45" s="378"/>
      <c r="M45" s="380"/>
      <c r="N45" s="378"/>
      <c r="O45" s="380"/>
      <c r="P45" s="378"/>
      <c r="Q45" s="380"/>
      <c r="R45" s="378"/>
      <c r="S45" s="380"/>
      <c r="T45" s="378"/>
      <c r="U45" s="380"/>
      <c r="V45" s="378"/>
      <c r="W45" s="380"/>
      <c r="X45" s="378"/>
      <c r="Y45" s="380"/>
      <c r="Z45" s="378"/>
      <c r="AA45" s="380"/>
      <c r="AB45" s="378"/>
      <c r="AC45" s="378"/>
      <c r="AD45" s="378"/>
      <c r="AE45" s="378"/>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80"/>
      <c r="BR45" s="380"/>
      <c r="BS45" s="380"/>
      <c r="BT45" s="380"/>
      <c r="BU45" s="380"/>
      <c r="BV45" s="380"/>
      <c r="BW45" s="380"/>
      <c r="BX45" s="380"/>
      <c r="BY45" s="380"/>
      <c r="BZ45" s="380"/>
      <c r="CA45" s="380"/>
      <c r="CB45" s="380"/>
      <c r="CC45" s="380"/>
      <c r="CD45" s="380"/>
      <c r="CE45" s="380"/>
      <c r="CF45" s="380"/>
      <c r="CG45" s="380"/>
      <c r="CH45" s="380"/>
      <c r="CI45" s="380"/>
      <c r="CJ45" s="380"/>
      <c r="CK45" s="380"/>
      <c r="CL45" s="380"/>
      <c r="CM45" s="380"/>
      <c r="CN45" s="380"/>
      <c r="CO45" s="380"/>
      <c r="CP45" s="380"/>
      <c r="CQ45" s="380"/>
      <c r="CR45" s="380"/>
      <c r="CS45" s="380"/>
      <c r="CT45" s="380"/>
      <c r="CU45" s="380"/>
      <c r="CV45" s="380"/>
      <c r="CW45" s="380"/>
      <c r="CX45" s="380"/>
      <c r="CY45" s="380"/>
      <c r="CZ45" s="380"/>
      <c r="DA45" s="380"/>
      <c r="DB45" s="380"/>
      <c r="DC45" s="380"/>
      <c r="DD45" s="380"/>
      <c r="DE45" s="380"/>
      <c r="DF45" s="380"/>
      <c r="DG45" s="380"/>
      <c r="DH45" s="380"/>
      <c r="DI45" s="380"/>
      <c r="DJ45" s="380"/>
      <c r="DK45" s="380"/>
      <c r="DL45" s="380"/>
      <c r="DM45" s="380"/>
      <c r="DN45" s="380"/>
      <c r="DO45" s="380"/>
      <c r="DP45" s="380"/>
      <c r="DQ45" s="380"/>
      <c r="DR45" s="380"/>
      <c r="DS45" s="380"/>
      <c r="DT45" s="380"/>
      <c r="DU45" s="380"/>
      <c r="DV45" s="380"/>
      <c r="DW45" s="380"/>
      <c r="DX45" s="380"/>
      <c r="DY45" s="380"/>
      <c r="DZ45" s="380"/>
      <c r="EA45" s="380"/>
      <c r="EB45" s="380"/>
      <c r="EC45" s="380"/>
      <c r="ED45" s="380"/>
      <c r="EE45" s="380"/>
      <c r="EF45" s="380"/>
      <c r="EG45" s="380"/>
      <c r="EH45" s="380"/>
      <c r="EI45" s="380"/>
      <c r="EJ45" s="380"/>
      <c r="EK45" s="380"/>
      <c r="EL45" s="380"/>
      <c r="EM45" s="380"/>
      <c r="EN45" s="380"/>
      <c r="EO45" s="380"/>
      <c r="EP45" s="380"/>
      <c r="EQ45" s="380"/>
      <c r="ER45" s="380"/>
      <c r="ES45" s="380"/>
      <c r="ET45" s="380"/>
      <c r="EU45" s="380"/>
      <c r="EV45" s="380"/>
      <c r="EW45" s="380"/>
      <c r="EX45" s="380"/>
      <c r="EY45" s="380"/>
      <c r="EZ45" s="380"/>
      <c r="FA45" s="380"/>
      <c r="FB45" s="380"/>
      <c r="FC45" s="380"/>
      <c r="FD45" s="380"/>
      <c r="FE45" s="380"/>
      <c r="FF45" s="380"/>
      <c r="FG45" s="380"/>
      <c r="FH45" s="380"/>
      <c r="FI45" s="380"/>
      <c r="FJ45" s="380"/>
      <c r="FK45" s="380"/>
      <c r="FL45" s="380"/>
      <c r="FM45" s="380"/>
      <c r="FN45" s="380"/>
      <c r="FO45" s="380"/>
      <c r="FP45" s="380"/>
      <c r="FQ45" s="380"/>
      <c r="FR45" s="380"/>
      <c r="FS45" s="380"/>
      <c r="FT45" s="380"/>
      <c r="FU45" s="380"/>
      <c r="FV45" s="380"/>
      <c r="FW45" s="380"/>
      <c r="FX45" s="380"/>
      <c r="FY45" s="380"/>
      <c r="FZ45" s="380"/>
      <c r="GA45" s="380"/>
      <c r="GB45" s="380"/>
      <c r="GC45" s="380"/>
      <c r="GD45" s="380"/>
      <c r="GE45" s="380"/>
      <c r="GF45" s="380"/>
      <c r="GG45" s="380"/>
      <c r="GH45" s="380"/>
      <c r="GI45" s="380"/>
      <c r="GJ45" s="380"/>
      <c r="GK45" s="380"/>
      <c r="GL45" s="380"/>
      <c r="GM45" s="380"/>
      <c r="GN45" s="380"/>
      <c r="GO45" s="380"/>
      <c r="GP45" s="380"/>
      <c r="GQ45" s="380"/>
      <c r="GR45" s="380"/>
      <c r="GS45" s="380"/>
      <c r="GT45" s="380"/>
      <c r="GU45" s="380"/>
      <c r="GV45" s="380"/>
      <c r="GW45" s="380"/>
      <c r="GX45" s="380"/>
      <c r="GY45" s="380"/>
      <c r="GZ45" s="380"/>
      <c r="HA45" s="380"/>
      <c r="HB45" s="380"/>
      <c r="HC45" s="380"/>
      <c r="HD45" s="380"/>
      <c r="HE45" s="380"/>
      <c r="HF45" s="380"/>
      <c r="HG45" s="380"/>
      <c r="HH45" s="380"/>
      <c r="HI45" s="380"/>
      <c r="HJ45" s="380"/>
      <c r="HK45" s="380"/>
      <c r="HL45" s="380"/>
      <c r="HM45" s="380"/>
      <c r="HN45" s="380"/>
      <c r="HO45" s="380"/>
      <c r="HP45" s="380"/>
      <c r="HQ45" s="380"/>
      <c r="HR45" s="380"/>
      <c r="HS45" s="380"/>
      <c r="HT45" s="380"/>
      <c r="HU45" s="380"/>
      <c r="HV45" s="380"/>
      <c r="HW45" s="380"/>
      <c r="HX45" s="380"/>
      <c r="HY45" s="380"/>
      <c r="HZ45" s="380"/>
      <c r="IA45" s="380"/>
      <c r="IB45" s="380"/>
      <c r="IC45" s="380"/>
      <c r="ID45" s="380"/>
      <c r="IE45" s="380"/>
      <c r="IF45" s="380"/>
      <c r="IG45" s="380"/>
      <c r="IH45" s="380"/>
      <c r="II45" s="380"/>
      <c r="IJ45" s="380"/>
      <c r="IK45" s="380"/>
      <c r="IL45" s="380"/>
      <c r="IM45" s="380"/>
      <c r="IN45" s="380"/>
      <c r="IO45" s="380"/>
      <c r="IP45" s="380"/>
      <c r="IQ45" s="380"/>
      <c r="IR45" s="380"/>
      <c r="IS45" s="380"/>
    </row>
    <row r="46" spans="1:253" s="393" customFormat="1" x14ac:dyDescent="0.2">
      <c r="A46" s="388"/>
      <c r="B46" s="378"/>
      <c r="C46" s="378"/>
      <c r="D46" s="378"/>
      <c r="E46" s="378"/>
      <c r="F46" s="378"/>
      <c r="G46" s="378"/>
      <c r="H46" s="378"/>
      <c r="I46" s="378"/>
      <c r="J46" s="378"/>
      <c r="K46" s="378"/>
      <c r="L46" s="378"/>
      <c r="M46" s="380"/>
      <c r="N46" s="378"/>
      <c r="O46" s="380"/>
      <c r="P46" s="378"/>
      <c r="Q46" s="380"/>
      <c r="R46" s="378"/>
      <c r="S46" s="380"/>
      <c r="T46" s="378"/>
      <c r="U46" s="380"/>
      <c r="V46" s="378"/>
      <c r="W46" s="380"/>
      <c r="X46" s="378"/>
      <c r="Y46" s="380"/>
      <c r="Z46" s="378"/>
      <c r="AA46" s="380"/>
      <c r="AB46" s="378"/>
      <c r="AC46" s="378"/>
      <c r="AD46" s="378"/>
      <c r="AE46" s="378"/>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c r="BI46" s="380"/>
      <c r="BJ46" s="380"/>
      <c r="BK46" s="380"/>
      <c r="BL46" s="380"/>
      <c r="BM46" s="380"/>
      <c r="BN46" s="380"/>
      <c r="BO46" s="380"/>
      <c r="BP46" s="380"/>
      <c r="BQ46" s="380"/>
      <c r="BR46" s="380"/>
      <c r="BS46" s="380"/>
      <c r="BT46" s="380"/>
      <c r="BU46" s="380"/>
      <c r="BV46" s="380"/>
      <c r="BW46" s="380"/>
      <c r="BX46" s="380"/>
      <c r="BY46" s="380"/>
      <c r="BZ46" s="380"/>
      <c r="CA46" s="380"/>
      <c r="CB46" s="380"/>
      <c r="CC46" s="380"/>
      <c r="CD46" s="380"/>
      <c r="CE46" s="380"/>
      <c r="CF46" s="380"/>
      <c r="CG46" s="380"/>
      <c r="CH46" s="380"/>
      <c r="CI46" s="380"/>
      <c r="CJ46" s="380"/>
      <c r="CK46" s="380"/>
      <c r="CL46" s="380"/>
      <c r="CM46" s="380"/>
      <c r="CN46" s="380"/>
      <c r="CO46" s="380"/>
      <c r="CP46" s="380"/>
      <c r="CQ46" s="380"/>
      <c r="CR46" s="380"/>
      <c r="CS46" s="380"/>
      <c r="CT46" s="380"/>
      <c r="CU46" s="380"/>
      <c r="CV46" s="380"/>
      <c r="CW46" s="380"/>
      <c r="CX46" s="380"/>
      <c r="CY46" s="380"/>
      <c r="CZ46" s="380"/>
      <c r="DA46" s="380"/>
      <c r="DB46" s="380"/>
      <c r="DC46" s="380"/>
      <c r="DD46" s="380"/>
      <c r="DE46" s="380"/>
      <c r="DF46" s="380"/>
      <c r="DG46" s="380"/>
      <c r="DH46" s="380"/>
      <c r="DI46" s="380"/>
      <c r="DJ46" s="380"/>
      <c r="DK46" s="380"/>
      <c r="DL46" s="380"/>
      <c r="DM46" s="380"/>
      <c r="DN46" s="380"/>
      <c r="DO46" s="380"/>
      <c r="DP46" s="380"/>
      <c r="DQ46" s="380"/>
      <c r="DR46" s="380"/>
      <c r="DS46" s="380"/>
      <c r="DT46" s="380"/>
      <c r="DU46" s="380"/>
      <c r="DV46" s="380"/>
      <c r="DW46" s="380"/>
      <c r="DX46" s="380"/>
      <c r="DY46" s="380"/>
      <c r="DZ46" s="380"/>
      <c r="EA46" s="380"/>
      <c r="EB46" s="380"/>
      <c r="EC46" s="380"/>
      <c r="ED46" s="380"/>
      <c r="EE46" s="380"/>
      <c r="EF46" s="380"/>
      <c r="EG46" s="380"/>
      <c r="EH46" s="380"/>
      <c r="EI46" s="380"/>
      <c r="EJ46" s="380"/>
      <c r="EK46" s="380"/>
      <c r="EL46" s="380"/>
      <c r="EM46" s="380"/>
      <c r="EN46" s="380"/>
      <c r="EO46" s="380"/>
      <c r="EP46" s="380"/>
      <c r="EQ46" s="380"/>
      <c r="ER46" s="380"/>
      <c r="ES46" s="380"/>
      <c r="ET46" s="380"/>
      <c r="EU46" s="380"/>
      <c r="EV46" s="380"/>
      <c r="EW46" s="380"/>
      <c r="EX46" s="380"/>
      <c r="EY46" s="380"/>
      <c r="EZ46" s="380"/>
      <c r="FA46" s="380"/>
      <c r="FB46" s="380"/>
      <c r="FC46" s="380"/>
      <c r="FD46" s="380"/>
      <c r="FE46" s="380"/>
      <c r="FF46" s="380"/>
      <c r="FG46" s="380"/>
      <c r="FH46" s="380"/>
      <c r="FI46" s="380"/>
      <c r="FJ46" s="380"/>
      <c r="FK46" s="380"/>
      <c r="FL46" s="380"/>
      <c r="FM46" s="380"/>
      <c r="FN46" s="380"/>
      <c r="FO46" s="380"/>
      <c r="FP46" s="380"/>
      <c r="FQ46" s="380"/>
      <c r="FR46" s="380"/>
      <c r="FS46" s="380"/>
      <c r="FT46" s="380"/>
      <c r="FU46" s="380"/>
      <c r="FV46" s="380"/>
      <c r="FW46" s="380"/>
      <c r="FX46" s="380"/>
      <c r="FY46" s="380"/>
      <c r="FZ46" s="380"/>
      <c r="GA46" s="380"/>
      <c r="GB46" s="380"/>
      <c r="GC46" s="380"/>
      <c r="GD46" s="380"/>
      <c r="GE46" s="380"/>
      <c r="GF46" s="380"/>
      <c r="GG46" s="380"/>
      <c r="GH46" s="380"/>
      <c r="GI46" s="380"/>
      <c r="GJ46" s="380"/>
      <c r="GK46" s="380"/>
      <c r="GL46" s="380"/>
      <c r="GM46" s="380"/>
      <c r="GN46" s="380"/>
      <c r="GO46" s="380"/>
      <c r="GP46" s="380"/>
      <c r="GQ46" s="380"/>
      <c r="GR46" s="380"/>
      <c r="GS46" s="380"/>
      <c r="GT46" s="380"/>
      <c r="GU46" s="380"/>
      <c r="GV46" s="380"/>
      <c r="GW46" s="380"/>
      <c r="GX46" s="380"/>
      <c r="GY46" s="380"/>
      <c r="GZ46" s="380"/>
      <c r="HA46" s="380"/>
      <c r="HB46" s="380"/>
      <c r="HC46" s="380"/>
      <c r="HD46" s="380"/>
      <c r="HE46" s="380"/>
      <c r="HF46" s="380"/>
      <c r="HG46" s="380"/>
      <c r="HH46" s="380"/>
      <c r="HI46" s="380"/>
      <c r="HJ46" s="380"/>
      <c r="HK46" s="380"/>
      <c r="HL46" s="380"/>
      <c r="HM46" s="380"/>
      <c r="HN46" s="380"/>
      <c r="HO46" s="380"/>
      <c r="HP46" s="380"/>
      <c r="HQ46" s="380"/>
      <c r="HR46" s="380"/>
      <c r="HS46" s="380"/>
      <c r="HT46" s="380"/>
      <c r="HU46" s="380"/>
      <c r="HV46" s="380"/>
      <c r="HW46" s="380"/>
      <c r="HX46" s="380"/>
      <c r="HY46" s="380"/>
      <c r="HZ46" s="380"/>
      <c r="IA46" s="380"/>
      <c r="IB46" s="380"/>
      <c r="IC46" s="380"/>
      <c r="ID46" s="380"/>
      <c r="IE46" s="380"/>
      <c r="IF46" s="380"/>
      <c r="IG46" s="380"/>
      <c r="IH46" s="380"/>
      <c r="II46" s="380"/>
      <c r="IJ46" s="380"/>
      <c r="IK46" s="380"/>
      <c r="IL46" s="380"/>
      <c r="IM46" s="380"/>
      <c r="IN46" s="380"/>
      <c r="IO46" s="380"/>
      <c r="IP46" s="380"/>
      <c r="IQ46" s="380"/>
      <c r="IR46" s="380"/>
      <c r="IS46" s="380"/>
    </row>
    <row r="47" spans="1:253" s="393" customFormat="1" x14ac:dyDescent="0.2">
      <c r="A47" s="388"/>
      <c r="B47" s="378"/>
      <c r="C47" s="378"/>
      <c r="D47" s="378"/>
      <c r="E47" s="378"/>
      <c r="F47" s="378"/>
      <c r="G47" s="378"/>
      <c r="H47" s="378"/>
      <c r="I47" s="378"/>
      <c r="J47" s="378"/>
      <c r="K47" s="378"/>
      <c r="L47" s="378"/>
      <c r="M47" s="380"/>
      <c r="N47" s="378"/>
      <c r="O47" s="380"/>
      <c r="P47" s="378"/>
      <c r="Q47" s="380"/>
      <c r="R47" s="378"/>
      <c r="S47" s="380"/>
      <c r="T47" s="378"/>
      <c r="U47" s="380"/>
      <c r="V47" s="378"/>
      <c r="W47" s="380"/>
      <c r="X47" s="378"/>
      <c r="Y47" s="380"/>
      <c r="Z47" s="378"/>
      <c r="AA47" s="380"/>
      <c r="AB47" s="378"/>
      <c r="AC47" s="378"/>
      <c r="AD47" s="378"/>
      <c r="AE47" s="378"/>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c r="BI47" s="380"/>
      <c r="BJ47" s="380"/>
      <c r="BK47" s="380"/>
      <c r="BL47" s="380"/>
      <c r="BM47" s="380"/>
      <c r="BN47" s="380"/>
      <c r="BO47" s="380"/>
      <c r="BP47" s="380"/>
      <c r="BQ47" s="380"/>
      <c r="BR47" s="380"/>
      <c r="BS47" s="380"/>
      <c r="BT47" s="380"/>
      <c r="BU47" s="380"/>
      <c r="BV47" s="380"/>
      <c r="BW47" s="380"/>
      <c r="BX47" s="380"/>
      <c r="BY47" s="380"/>
      <c r="BZ47" s="380"/>
      <c r="CA47" s="380"/>
      <c r="CB47" s="380"/>
      <c r="CC47" s="380"/>
      <c r="CD47" s="380"/>
      <c r="CE47" s="380"/>
      <c r="CF47" s="380"/>
      <c r="CG47" s="380"/>
      <c r="CH47" s="380"/>
      <c r="CI47" s="380"/>
      <c r="CJ47" s="380"/>
      <c r="CK47" s="380"/>
      <c r="CL47" s="380"/>
      <c r="CM47" s="380"/>
      <c r="CN47" s="380"/>
      <c r="CO47" s="380"/>
      <c r="CP47" s="380"/>
      <c r="CQ47" s="380"/>
      <c r="CR47" s="380"/>
      <c r="CS47" s="380"/>
      <c r="CT47" s="380"/>
      <c r="CU47" s="380"/>
      <c r="CV47" s="380"/>
      <c r="CW47" s="380"/>
      <c r="CX47" s="380"/>
      <c r="CY47" s="380"/>
      <c r="CZ47" s="380"/>
      <c r="DA47" s="380"/>
      <c r="DB47" s="380"/>
      <c r="DC47" s="380"/>
      <c r="DD47" s="380"/>
      <c r="DE47" s="380"/>
      <c r="DF47" s="380"/>
      <c r="DG47" s="380"/>
      <c r="DH47" s="380"/>
      <c r="DI47" s="380"/>
      <c r="DJ47" s="380"/>
      <c r="DK47" s="380"/>
      <c r="DL47" s="380"/>
      <c r="DM47" s="380"/>
      <c r="DN47" s="380"/>
      <c r="DO47" s="380"/>
      <c r="DP47" s="380"/>
      <c r="DQ47" s="380"/>
      <c r="DR47" s="380"/>
      <c r="DS47" s="380"/>
      <c r="DT47" s="380"/>
      <c r="DU47" s="380"/>
      <c r="DV47" s="380"/>
      <c r="DW47" s="380"/>
      <c r="DX47" s="380"/>
      <c r="DY47" s="380"/>
      <c r="DZ47" s="380"/>
      <c r="EA47" s="380"/>
      <c r="EB47" s="380"/>
      <c r="EC47" s="380"/>
      <c r="ED47" s="380"/>
      <c r="EE47" s="380"/>
      <c r="EF47" s="380"/>
      <c r="EG47" s="380"/>
      <c r="EH47" s="380"/>
      <c r="EI47" s="380"/>
      <c r="EJ47" s="380"/>
      <c r="EK47" s="380"/>
      <c r="EL47" s="380"/>
      <c r="EM47" s="380"/>
      <c r="EN47" s="380"/>
      <c r="EO47" s="380"/>
      <c r="EP47" s="380"/>
      <c r="EQ47" s="380"/>
      <c r="ER47" s="380"/>
      <c r="ES47" s="380"/>
      <c r="ET47" s="380"/>
      <c r="EU47" s="380"/>
      <c r="EV47" s="380"/>
      <c r="EW47" s="380"/>
      <c r="EX47" s="380"/>
      <c r="EY47" s="380"/>
      <c r="EZ47" s="380"/>
      <c r="FA47" s="380"/>
      <c r="FB47" s="380"/>
      <c r="FC47" s="380"/>
      <c r="FD47" s="380"/>
      <c r="FE47" s="380"/>
      <c r="FF47" s="380"/>
      <c r="FG47" s="380"/>
      <c r="FH47" s="380"/>
      <c r="FI47" s="380"/>
      <c r="FJ47" s="380"/>
      <c r="FK47" s="380"/>
      <c r="FL47" s="380"/>
      <c r="FM47" s="380"/>
      <c r="FN47" s="380"/>
      <c r="FO47" s="380"/>
      <c r="FP47" s="380"/>
      <c r="FQ47" s="380"/>
      <c r="FR47" s="380"/>
      <c r="FS47" s="380"/>
      <c r="FT47" s="380"/>
      <c r="FU47" s="380"/>
      <c r="FV47" s="380"/>
      <c r="FW47" s="380"/>
      <c r="FX47" s="380"/>
      <c r="FY47" s="380"/>
      <c r="FZ47" s="380"/>
      <c r="GA47" s="380"/>
      <c r="GB47" s="380"/>
      <c r="GC47" s="380"/>
      <c r="GD47" s="380"/>
      <c r="GE47" s="380"/>
      <c r="GF47" s="380"/>
      <c r="GG47" s="380"/>
      <c r="GH47" s="380"/>
      <c r="GI47" s="380"/>
      <c r="GJ47" s="380"/>
      <c r="GK47" s="380"/>
      <c r="GL47" s="380"/>
      <c r="GM47" s="380"/>
      <c r="GN47" s="380"/>
      <c r="GO47" s="380"/>
      <c r="GP47" s="380"/>
      <c r="GQ47" s="380"/>
      <c r="GR47" s="380"/>
      <c r="GS47" s="380"/>
      <c r="GT47" s="380"/>
      <c r="GU47" s="380"/>
      <c r="GV47" s="380"/>
      <c r="GW47" s="380"/>
      <c r="GX47" s="380"/>
      <c r="GY47" s="380"/>
      <c r="GZ47" s="380"/>
      <c r="HA47" s="380"/>
      <c r="HB47" s="380"/>
      <c r="HC47" s="380"/>
      <c r="HD47" s="380"/>
      <c r="HE47" s="380"/>
      <c r="HF47" s="380"/>
      <c r="HG47" s="380"/>
      <c r="HH47" s="380"/>
      <c r="HI47" s="380"/>
      <c r="HJ47" s="380"/>
      <c r="HK47" s="380"/>
      <c r="HL47" s="380"/>
      <c r="HM47" s="380"/>
      <c r="HN47" s="380"/>
      <c r="HO47" s="380"/>
      <c r="HP47" s="380"/>
      <c r="HQ47" s="380"/>
      <c r="HR47" s="380"/>
      <c r="HS47" s="380"/>
      <c r="HT47" s="380"/>
      <c r="HU47" s="380"/>
      <c r="HV47" s="380"/>
      <c r="HW47" s="380"/>
      <c r="HX47" s="380"/>
      <c r="HY47" s="380"/>
      <c r="HZ47" s="380"/>
      <c r="IA47" s="380"/>
      <c r="IB47" s="380"/>
      <c r="IC47" s="380"/>
      <c r="ID47" s="380"/>
      <c r="IE47" s="380"/>
      <c r="IF47" s="380"/>
      <c r="IG47" s="380"/>
      <c r="IH47" s="380"/>
      <c r="II47" s="380"/>
      <c r="IJ47" s="380"/>
      <c r="IK47" s="380"/>
      <c r="IL47" s="380"/>
      <c r="IM47" s="380"/>
      <c r="IN47" s="380"/>
      <c r="IO47" s="380"/>
      <c r="IP47" s="380"/>
      <c r="IQ47" s="380"/>
      <c r="IR47" s="380"/>
      <c r="IS47" s="380"/>
    </row>
    <row r="48" spans="1:253" s="393" customFormat="1" x14ac:dyDescent="0.2">
      <c r="A48" s="388"/>
      <c r="B48" s="378"/>
      <c r="C48" s="378"/>
      <c r="D48" s="378"/>
      <c r="E48" s="378"/>
      <c r="F48" s="378"/>
      <c r="G48" s="378"/>
      <c r="H48" s="378"/>
      <c r="I48" s="378"/>
      <c r="J48" s="378"/>
      <c r="K48" s="378"/>
      <c r="L48" s="378"/>
      <c r="M48" s="380"/>
      <c r="N48" s="378"/>
      <c r="O48" s="380"/>
      <c r="P48" s="378"/>
      <c r="Q48" s="380"/>
      <c r="R48" s="378"/>
      <c r="S48" s="380"/>
      <c r="T48" s="378"/>
      <c r="U48" s="380"/>
      <c r="V48" s="378"/>
      <c r="W48" s="380"/>
      <c r="X48" s="378"/>
      <c r="Y48" s="380"/>
      <c r="Z48" s="378"/>
      <c r="AA48" s="380"/>
      <c r="AB48" s="378"/>
      <c r="AC48" s="378"/>
      <c r="AD48" s="378"/>
      <c r="AE48" s="378"/>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80"/>
      <c r="BR48" s="380"/>
      <c r="BS48" s="380"/>
      <c r="BT48" s="380"/>
      <c r="BU48" s="380"/>
      <c r="BV48" s="380"/>
      <c r="BW48" s="380"/>
      <c r="BX48" s="380"/>
      <c r="BY48" s="380"/>
      <c r="BZ48" s="380"/>
      <c r="CA48" s="380"/>
      <c r="CB48" s="380"/>
      <c r="CC48" s="380"/>
      <c r="CD48" s="380"/>
      <c r="CE48" s="380"/>
      <c r="CF48" s="380"/>
      <c r="CG48" s="380"/>
      <c r="CH48" s="380"/>
      <c r="CI48" s="380"/>
      <c r="CJ48" s="380"/>
      <c r="CK48" s="380"/>
      <c r="CL48" s="380"/>
      <c r="CM48" s="380"/>
      <c r="CN48" s="380"/>
      <c r="CO48" s="380"/>
      <c r="CP48" s="380"/>
      <c r="CQ48" s="380"/>
      <c r="CR48" s="380"/>
      <c r="CS48" s="380"/>
      <c r="CT48" s="380"/>
      <c r="CU48" s="380"/>
      <c r="CV48" s="380"/>
      <c r="CW48" s="380"/>
      <c r="CX48" s="380"/>
      <c r="CY48" s="380"/>
      <c r="CZ48" s="380"/>
      <c r="DA48" s="380"/>
      <c r="DB48" s="380"/>
      <c r="DC48" s="380"/>
      <c r="DD48" s="380"/>
      <c r="DE48" s="380"/>
      <c r="DF48" s="380"/>
      <c r="DG48" s="380"/>
      <c r="DH48" s="380"/>
      <c r="DI48" s="380"/>
      <c r="DJ48" s="380"/>
      <c r="DK48" s="380"/>
      <c r="DL48" s="380"/>
      <c r="DM48" s="380"/>
      <c r="DN48" s="380"/>
      <c r="DO48" s="380"/>
      <c r="DP48" s="380"/>
      <c r="DQ48" s="380"/>
      <c r="DR48" s="380"/>
      <c r="DS48" s="380"/>
      <c r="DT48" s="380"/>
      <c r="DU48" s="380"/>
      <c r="DV48" s="380"/>
      <c r="DW48" s="380"/>
      <c r="DX48" s="380"/>
      <c r="DY48" s="380"/>
      <c r="DZ48" s="380"/>
      <c r="EA48" s="380"/>
      <c r="EB48" s="380"/>
      <c r="EC48" s="380"/>
      <c r="ED48" s="380"/>
      <c r="EE48" s="380"/>
      <c r="EF48" s="380"/>
      <c r="EG48" s="380"/>
      <c r="EH48" s="380"/>
      <c r="EI48" s="380"/>
      <c r="EJ48" s="380"/>
      <c r="EK48" s="380"/>
      <c r="EL48" s="380"/>
      <c r="EM48" s="380"/>
      <c r="EN48" s="380"/>
      <c r="EO48" s="380"/>
      <c r="EP48" s="380"/>
      <c r="EQ48" s="380"/>
      <c r="ER48" s="380"/>
      <c r="ES48" s="380"/>
      <c r="ET48" s="380"/>
      <c r="EU48" s="380"/>
      <c r="EV48" s="380"/>
      <c r="EW48" s="380"/>
      <c r="EX48" s="380"/>
      <c r="EY48" s="380"/>
      <c r="EZ48" s="380"/>
      <c r="FA48" s="380"/>
      <c r="FB48" s="380"/>
      <c r="FC48" s="380"/>
      <c r="FD48" s="380"/>
      <c r="FE48" s="380"/>
      <c r="FF48" s="380"/>
      <c r="FG48" s="380"/>
      <c r="FH48" s="380"/>
      <c r="FI48" s="380"/>
      <c r="FJ48" s="380"/>
      <c r="FK48" s="380"/>
      <c r="FL48" s="380"/>
      <c r="FM48" s="380"/>
      <c r="FN48" s="380"/>
      <c r="FO48" s="380"/>
      <c r="FP48" s="380"/>
      <c r="FQ48" s="380"/>
      <c r="FR48" s="380"/>
      <c r="FS48" s="380"/>
      <c r="FT48" s="380"/>
      <c r="FU48" s="380"/>
      <c r="FV48" s="380"/>
      <c r="FW48" s="380"/>
      <c r="FX48" s="380"/>
      <c r="FY48" s="380"/>
      <c r="FZ48" s="380"/>
      <c r="GA48" s="380"/>
      <c r="GB48" s="380"/>
      <c r="GC48" s="380"/>
      <c r="GD48" s="380"/>
      <c r="GE48" s="380"/>
      <c r="GF48" s="380"/>
      <c r="GG48" s="380"/>
      <c r="GH48" s="380"/>
      <c r="GI48" s="380"/>
      <c r="GJ48" s="380"/>
      <c r="GK48" s="380"/>
      <c r="GL48" s="380"/>
      <c r="GM48" s="380"/>
      <c r="GN48" s="380"/>
      <c r="GO48" s="380"/>
      <c r="GP48" s="380"/>
      <c r="GQ48" s="380"/>
      <c r="GR48" s="380"/>
      <c r="GS48" s="380"/>
      <c r="GT48" s="380"/>
      <c r="GU48" s="380"/>
      <c r="GV48" s="380"/>
      <c r="GW48" s="380"/>
      <c r="GX48" s="380"/>
      <c r="GY48" s="380"/>
      <c r="GZ48" s="380"/>
      <c r="HA48" s="380"/>
      <c r="HB48" s="380"/>
      <c r="HC48" s="380"/>
      <c r="HD48" s="380"/>
      <c r="HE48" s="380"/>
      <c r="HF48" s="380"/>
      <c r="HG48" s="380"/>
      <c r="HH48" s="380"/>
      <c r="HI48" s="380"/>
      <c r="HJ48" s="380"/>
      <c r="HK48" s="380"/>
      <c r="HL48" s="380"/>
      <c r="HM48" s="380"/>
      <c r="HN48" s="380"/>
      <c r="HO48" s="380"/>
      <c r="HP48" s="380"/>
      <c r="HQ48" s="380"/>
      <c r="HR48" s="380"/>
      <c r="HS48" s="380"/>
      <c r="HT48" s="380"/>
      <c r="HU48" s="380"/>
      <c r="HV48" s="380"/>
      <c r="HW48" s="380"/>
      <c r="HX48" s="380"/>
      <c r="HY48" s="380"/>
      <c r="HZ48" s="380"/>
      <c r="IA48" s="380"/>
      <c r="IB48" s="380"/>
      <c r="IC48" s="380"/>
      <c r="ID48" s="380"/>
      <c r="IE48" s="380"/>
      <c r="IF48" s="380"/>
      <c r="IG48" s="380"/>
      <c r="IH48" s="380"/>
      <c r="II48" s="380"/>
      <c r="IJ48" s="380"/>
      <c r="IK48" s="380"/>
      <c r="IL48" s="380"/>
      <c r="IM48" s="380"/>
      <c r="IN48" s="380"/>
      <c r="IO48" s="380"/>
      <c r="IP48" s="380"/>
      <c r="IQ48" s="380"/>
      <c r="IR48" s="380"/>
      <c r="IS48" s="380"/>
    </row>
    <row r="49" spans="1:253" s="393" customFormat="1" x14ac:dyDescent="0.2">
      <c r="A49" s="388"/>
      <c r="B49" s="378"/>
      <c r="C49" s="378"/>
      <c r="D49" s="378"/>
      <c r="E49" s="378"/>
      <c r="F49" s="378"/>
      <c r="G49" s="378"/>
      <c r="H49" s="378"/>
      <c r="I49" s="378"/>
      <c r="J49" s="378"/>
      <c r="K49" s="378"/>
      <c r="L49" s="378"/>
      <c r="M49" s="380"/>
      <c r="N49" s="378"/>
      <c r="O49" s="380"/>
      <c r="P49" s="378"/>
      <c r="Q49" s="380"/>
      <c r="R49" s="378"/>
      <c r="S49" s="380"/>
      <c r="T49" s="378"/>
      <c r="U49" s="380"/>
      <c r="V49" s="378"/>
      <c r="W49" s="380"/>
      <c r="X49" s="378"/>
      <c r="Y49" s="380"/>
      <c r="Z49" s="378"/>
      <c r="AA49" s="380"/>
      <c r="AB49" s="378"/>
      <c r="AC49" s="378"/>
      <c r="AD49" s="378"/>
      <c r="AE49" s="378"/>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80"/>
      <c r="BR49" s="380"/>
      <c r="BS49" s="380"/>
      <c r="BT49" s="380"/>
      <c r="BU49" s="380"/>
      <c r="BV49" s="380"/>
      <c r="BW49" s="380"/>
      <c r="BX49" s="380"/>
      <c r="BY49" s="380"/>
      <c r="BZ49" s="380"/>
      <c r="CA49" s="380"/>
      <c r="CB49" s="380"/>
      <c r="CC49" s="380"/>
      <c r="CD49" s="380"/>
      <c r="CE49" s="380"/>
      <c r="CF49" s="380"/>
      <c r="CG49" s="380"/>
      <c r="CH49" s="380"/>
      <c r="CI49" s="380"/>
      <c r="CJ49" s="380"/>
      <c r="CK49" s="380"/>
      <c r="CL49" s="380"/>
      <c r="CM49" s="380"/>
      <c r="CN49" s="380"/>
      <c r="CO49" s="380"/>
      <c r="CP49" s="380"/>
      <c r="CQ49" s="380"/>
      <c r="CR49" s="380"/>
      <c r="CS49" s="380"/>
      <c r="CT49" s="380"/>
      <c r="CU49" s="380"/>
      <c r="CV49" s="380"/>
      <c r="CW49" s="380"/>
      <c r="CX49" s="380"/>
      <c r="CY49" s="380"/>
      <c r="CZ49" s="380"/>
      <c r="DA49" s="380"/>
      <c r="DB49" s="380"/>
      <c r="DC49" s="380"/>
      <c r="DD49" s="380"/>
      <c r="DE49" s="380"/>
      <c r="DF49" s="380"/>
      <c r="DG49" s="380"/>
      <c r="DH49" s="380"/>
      <c r="DI49" s="380"/>
      <c r="DJ49" s="380"/>
      <c r="DK49" s="380"/>
      <c r="DL49" s="380"/>
      <c r="DM49" s="380"/>
      <c r="DN49" s="380"/>
      <c r="DO49" s="380"/>
      <c r="DP49" s="380"/>
      <c r="DQ49" s="380"/>
      <c r="DR49" s="380"/>
      <c r="DS49" s="380"/>
      <c r="DT49" s="380"/>
      <c r="DU49" s="380"/>
      <c r="DV49" s="380"/>
      <c r="DW49" s="380"/>
      <c r="DX49" s="380"/>
      <c r="DY49" s="380"/>
      <c r="DZ49" s="380"/>
      <c r="EA49" s="380"/>
      <c r="EB49" s="380"/>
      <c r="EC49" s="380"/>
      <c r="ED49" s="380"/>
      <c r="EE49" s="380"/>
      <c r="EF49" s="380"/>
      <c r="EG49" s="380"/>
      <c r="EH49" s="380"/>
      <c r="EI49" s="380"/>
      <c r="EJ49" s="380"/>
      <c r="EK49" s="380"/>
      <c r="EL49" s="380"/>
      <c r="EM49" s="380"/>
      <c r="EN49" s="380"/>
      <c r="EO49" s="380"/>
      <c r="EP49" s="380"/>
      <c r="EQ49" s="380"/>
      <c r="ER49" s="380"/>
      <c r="ES49" s="380"/>
      <c r="ET49" s="380"/>
      <c r="EU49" s="380"/>
      <c r="EV49" s="380"/>
      <c r="EW49" s="380"/>
      <c r="EX49" s="380"/>
      <c r="EY49" s="380"/>
      <c r="EZ49" s="380"/>
      <c r="FA49" s="380"/>
      <c r="FB49" s="380"/>
      <c r="FC49" s="380"/>
      <c r="FD49" s="380"/>
      <c r="FE49" s="380"/>
      <c r="FF49" s="380"/>
      <c r="FG49" s="380"/>
      <c r="FH49" s="380"/>
      <c r="FI49" s="380"/>
      <c r="FJ49" s="380"/>
      <c r="FK49" s="380"/>
      <c r="FL49" s="380"/>
      <c r="FM49" s="380"/>
      <c r="FN49" s="380"/>
      <c r="FO49" s="380"/>
      <c r="FP49" s="380"/>
      <c r="FQ49" s="380"/>
      <c r="FR49" s="380"/>
      <c r="FS49" s="380"/>
      <c r="FT49" s="380"/>
      <c r="FU49" s="380"/>
      <c r="FV49" s="380"/>
      <c r="FW49" s="380"/>
      <c r="FX49" s="380"/>
      <c r="FY49" s="380"/>
      <c r="FZ49" s="380"/>
      <c r="GA49" s="380"/>
      <c r="GB49" s="380"/>
      <c r="GC49" s="380"/>
      <c r="GD49" s="380"/>
      <c r="GE49" s="380"/>
      <c r="GF49" s="380"/>
      <c r="GG49" s="380"/>
      <c r="GH49" s="380"/>
      <c r="GI49" s="380"/>
      <c r="GJ49" s="380"/>
      <c r="GK49" s="380"/>
      <c r="GL49" s="380"/>
      <c r="GM49" s="380"/>
      <c r="GN49" s="380"/>
      <c r="GO49" s="380"/>
      <c r="GP49" s="380"/>
      <c r="GQ49" s="380"/>
      <c r="GR49" s="380"/>
      <c r="GS49" s="380"/>
      <c r="GT49" s="380"/>
      <c r="GU49" s="380"/>
      <c r="GV49" s="380"/>
      <c r="GW49" s="380"/>
      <c r="GX49" s="380"/>
      <c r="GY49" s="380"/>
      <c r="GZ49" s="380"/>
      <c r="HA49" s="380"/>
      <c r="HB49" s="380"/>
      <c r="HC49" s="380"/>
      <c r="HD49" s="380"/>
      <c r="HE49" s="380"/>
      <c r="HF49" s="380"/>
      <c r="HG49" s="380"/>
      <c r="HH49" s="380"/>
      <c r="HI49" s="380"/>
      <c r="HJ49" s="380"/>
      <c r="HK49" s="380"/>
      <c r="HL49" s="380"/>
      <c r="HM49" s="380"/>
      <c r="HN49" s="380"/>
      <c r="HO49" s="380"/>
      <c r="HP49" s="380"/>
      <c r="HQ49" s="380"/>
      <c r="HR49" s="380"/>
      <c r="HS49" s="380"/>
      <c r="HT49" s="380"/>
      <c r="HU49" s="380"/>
      <c r="HV49" s="380"/>
      <c r="HW49" s="380"/>
      <c r="HX49" s="380"/>
      <c r="HY49" s="380"/>
      <c r="HZ49" s="380"/>
      <c r="IA49" s="380"/>
      <c r="IB49" s="380"/>
      <c r="IC49" s="380"/>
      <c r="ID49" s="380"/>
      <c r="IE49" s="380"/>
      <c r="IF49" s="380"/>
      <c r="IG49" s="380"/>
      <c r="IH49" s="380"/>
      <c r="II49" s="380"/>
      <c r="IJ49" s="380"/>
      <c r="IK49" s="380"/>
      <c r="IL49" s="380"/>
      <c r="IM49" s="380"/>
      <c r="IN49" s="380"/>
      <c r="IO49" s="380"/>
      <c r="IP49" s="380"/>
      <c r="IQ49" s="380"/>
      <c r="IR49" s="380"/>
      <c r="IS49" s="380"/>
    </row>
    <row r="50" spans="1:253" s="393" customFormat="1" x14ac:dyDescent="0.2">
      <c r="A50" s="388"/>
      <c r="B50" s="378"/>
      <c r="C50" s="378"/>
      <c r="D50" s="378"/>
      <c r="E50" s="378"/>
      <c r="F50" s="378"/>
      <c r="G50" s="378"/>
      <c r="H50" s="378"/>
      <c r="I50" s="378"/>
      <c r="J50" s="378"/>
      <c r="K50" s="378"/>
      <c r="L50" s="378"/>
      <c r="M50" s="380"/>
      <c r="N50" s="378"/>
      <c r="O50" s="380"/>
      <c r="P50" s="378"/>
      <c r="Q50" s="380"/>
      <c r="R50" s="378"/>
      <c r="S50" s="380"/>
      <c r="T50" s="378"/>
      <c r="U50" s="380"/>
      <c r="V50" s="378"/>
      <c r="W50" s="380"/>
      <c r="X50" s="378"/>
      <c r="Y50" s="380"/>
      <c r="Z50" s="378"/>
      <c r="AA50" s="380"/>
      <c r="AB50" s="378"/>
      <c r="AC50" s="378"/>
      <c r="AD50" s="378"/>
      <c r="AE50" s="378"/>
      <c r="AF50" s="380"/>
      <c r="AG50" s="380"/>
      <c r="AH50" s="380"/>
      <c r="AI50" s="380"/>
      <c r="AJ50" s="380"/>
      <c r="AK50" s="380"/>
      <c r="AL50" s="380"/>
      <c r="AM50" s="380"/>
      <c r="AN50" s="380"/>
      <c r="AO50" s="380"/>
      <c r="AP50" s="380"/>
      <c r="AQ50" s="380"/>
      <c r="AR50" s="380"/>
      <c r="AS50" s="380"/>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80"/>
      <c r="BR50" s="380"/>
      <c r="BS50" s="380"/>
      <c r="BT50" s="380"/>
      <c r="BU50" s="380"/>
      <c r="BV50" s="380"/>
      <c r="BW50" s="380"/>
      <c r="BX50" s="380"/>
      <c r="BY50" s="380"/>
      <c r="BZ50" s="380"/>
      <c r="CA50" s="380"/>
      <c r="CB50" s="380"/>
      <c r="CC50" s="380"/>
      <c r="CD50" s="380"/>
      <c r="CE50" s="380"/>
      <c r="CF50" s="380"/>
      <c r="CG50" s="380"/>
      <c r="CH50" s="380"/>
      <c r="CI50" s="380"/>
      <c r="CJ50" s="380"/>
      <c r="CK50" s="380"/>
      <c r="CL50" s="380"/>
      <c r="CM50" s="380"/>
      <c r="CN50" s="380"/>
      <c r="CO50" s="380"/>
      <c r="CP50" s="380"/>
      <c r="CQ50" s="380"/>
      <c r="CR50" s="380"/>
      <c r="CS50" s="380"/>
      <c r="CT50" s="380"/>
      <c r="CU50" s="380"/>
      <c r="CV50" s="380"/>
      <c r="CW50" s="380"/>
      <c r="CX50" s="380"/>
      <c r="CY50" s="380"/>
      <c r="CZ50" s="380"/>
      <c r="DA50" s="380"/>
      <c r="DB50" s="380"/>
      <c r="DC50" s="380"/>
      <c r="DD50" s="380"/>
      <c r="DE50" s="380"/>
      <c r="DF50" s="380"/>
      <c r="DG50" s="380"/>
      <c r="DH50" s="380"/>
      <c r="DI50" s="380"/>
      <c r="DJ50" s="380"/>
      <c r="DK50" s="380"/>
      <c r="DL50" s="380"/>
      <c r="DM50" s="380"/>
      <c r="DN50" s="380"/>
      <c r="DO50" s="380"/>
      <c r="DP50" s="380"/>
      <c r="DQ50" s="380"/>
      <c r="DR50" s="380"/>
      <c r="DS50" s="380"/>
      <c r="DT50" s="380"/>
      <c r="DU50" s="380"/>
      <c r="DV50" s="380"/>
      <c r="DW50" s="380"/>
      <c r="DX50" s="380"/>
      <c r="DY50" s="380"/>
      <c r="DZ50" s="380"/>
      <c r="EA50" s="380"/>
      <c r="EB50" s="380"/>
      <c r="EC50" s="380"/>
      <c r="ED50" s="380"/>
      <c r="EE50" s="380"/>
      <c r="EF50" s="380"/>
      <c r="EG50" s="380"/>
      <c r="EH50" s="380"/>
      <c r="EI50" s="380"/>
      <c r="EJ50" s="380"/>
      <c r="EK50" s="380"/>
      <c r="EL50" s="380"/>
      <c r="EM50" s="380"/>
      <c r="EN50" s="380"/>
      <c r="EO50" s="380"/>
      <c r="EP50" s="380"/>
      <c r="EQ50" s="380"/>
      <c r="ER50" s="380"/>
      <c r="ES50" s="380"/>
      <c r="ET50" s="380"/>
      <c r="EU50" s="380"/>
      <c r="EV50" s="380"/>
      <c r="EW50" s="380"/>
      <c r="EX50" s="380"/>
      <c r="EY50" s="380"/>
      <c r="EZ50" s="380"/>
      <c r="FA50" s="380"/>
      <c r="FB50" s="380"/>
      <c r="FC50" s="380"/>
      <c r="FD50" s="380"/>
      <c r="FE50" s="380"/>
      <c r="FF50" s="380"/>
      <c r="FG50" s="380"/>
      <c r="FH50" s="380"/>
      <c r="FI50" s="380"/>
      <c r="FJ50" s="380"/>
      <c r="FK50" s="380"/>
      <c r="FL50" s="380"/>
      <c r="FM50" s="380"/>
      <c r="FN50" s="380"/>
      <c r="FO50" s="380"/>
      <c r="FP50" s="380"/>
      <c r="FQ50" s="380"/>
      <c r="FR50" s="380"/>
      <c r="FS50" s="380"/>
      <c r="FT50" s="380"/>
      <c r="FU50" s="380"/>
      <c r="FV50" s="380"/>
      <c r="FW50" s="380"/>
      <c r="FX50" s="380"/>
      <c r="FY50" s="380"/>
      <c r="FZ50" s="380"/>
      <c r="GA50" s="380"/>
      <c r="GB50" s="380"/>
      <c r="GC50" s="380"/>
      <c r="GD50" s="380"/>
      <c r="GE50" s="380"/>
      <c r="GF50" s="380"/>
      <c r="GG50" s="380"/>
      <c r="GH50" s="380"/>
      <c r="GI50" s="380"/>
      <c r="GJ50" s="380"/>
      <c r="GK50" s="380"/>
      <c r="GL50" s="380"/>
      <c r="GM50" s="380"/>
      <c r="GN50" s="380"/>
      <c r="GO50" s="380"/>
      <c r="GP50" s="380"/>
      <c r="GQ50" s="380"/>
      <c r="GR50" s="380"/>
      <c r="GS50" s="380"/>
      <c r="GT50" s="380"/>
      <c r="GU50" s="380"/>
      <c r="GV50" s="380"/>
      <c r="GW50" s="380"/>
      <c r="GX50" s="380"/>
      <c r="GY50" s="380"/>
      <c r="GZ50" s="380"/>
      <c r="HA50" s="380"/>
      <c r="HB50" s="380"/>
      <c r="HC50" s="380"/>
      <c r="HD50" s="380"/>
      <c r="HE50" s="380"/>
      <c r="HF50" s="380"/>
      <c r="HG50" s="380"/>
      <c r="HH50" s="380"/>
      <c r="HI50" s="380"/>
      <c r="HJ50" s="380"/>
      <c r="HK50" s="380"/>
      <c r="HL50" s="380"/>
      <c r="HM50" s="380"/>
      <c r="HN50" s="380"/>
      <c r="HO50" s="380"/>
      <c r="HP50" s="380"/>
      <c r="HQ50" s="380"/>
      <c r="HR50" s="380"/>
      <c r="HS50" s="380"/>
      <c r="HT50" s="380"/>
      <c r="HU50" s="380"/>
      <c r="HV50" s="380"/>
      <c r="HW50" s="380"/>
      <c r="HX50" s="380"/>
      <c r="HY50" s="380"/>
      <c r="HZ50" s="380"/>
      <c r="IA50" s="380"/>
      <c r="IB50" s="380"/>
      <c r="IC50" s="380"/>
      <c r="ID50" s="380"/>
      <c r="IE50" s="380"/>
      <c r="IF50" s="380"/>
      <c r="IG50" s="380"/>
      <c r="IH50" s="380"/>
      <c r="II50" s="380"/>
      <c r="IJ50" s="380"/>
      <c r="IK50" s="380"/>
      <c r="IL50" s="380"/>
      <c r="IM50" s="380"/>
      <c r="IN50" s="380"/>
      <c r="IO50" s="380"/>
      <c r="IP50" s="380"/>
      <c r="IQ50" s="380"/>
      <c r="IR50" s="380"/>
      <c r="IS50" s="380"/>
    </row>
    <row r="51" spans="1:253" s="393" customFormat="1" x14ac:dyDescent="0.2">
      <c r="A51" s="388"/>
      <c r="B51" s="378"/>
      <c r="C51" s="378"/>
      <c r="D51" s="378"/>
      <c r="E51" s="378"/>
      <c r="F51" s="378"/>
      <c r="G51" s="378"/>
      <c r="H51" s="378"/>
      <c r="I51" s="378"/>
      <c r="J51" s="378"/>
      <c r="K51" s="378"/>
      <c r="L51" s="378"/>
      <c r="M51" s="380"/>
      <c r="N51" s="378"/>
      <c r="O51" s="380"/>
      <c r="P51" s="378"/>
      <c r="Q51" s="380"/>
      <c r="R51" s="378"/>
      <c r="S51" s="380"/>
      <c r="T51" s="378"/>
      <c r="U51" s="380"/>
      <c r="V51" s="378"/>
      <c r="W51" s="380"/>
      <c r="X51" s="378"/>
      <c r="Y51" s="380"/>
      <c r="Z51" s="378"/>
      <c r="AA51" s="380"/>
      <c r="AB51" s="378"/>
      <c r="AC51" s="378"/>
      <c r="AD51" s="378"/>
      <c r="AE51" s="378"/>
      <c r="AF51" s="380"/>
      <c r="AG51" s="380"/>
      <c r="AH51" s="380"/>
      <c r="AI51" s="380"/>
      <c r="AJ51" s="380"/>
      <c r="AK51" s="380"/>
      <c r="AL51" s="380"/>
      <c r="AM51" s="380"/>
      <c r="AN51" s="380"/>
      <c r="AO51" s="380"/>
      <c r="AP51" s="380"/>
      <c r="AQ51" s="380"/>
      <c r="AR51" s="380"/>
      <c r="AS51" s="380"/>
      <c r="AT51" s="380"/>
      <c r="AU51" s="380"/>
      <c r="AV51" s="380"/>
      <c r="AW51" s="380"/>
      <c r="AX51" s="380"/>
      <c r="AY51" s="380"/>
      <c r="AZ51" s="380"/>
      <c r="BA51" s="380"/>
      <c r="BB51" s="380"/>
      <c r="BC51" s="380"/>
      <c r="BD51" s="380"/>
      <c r="BE51" s="380"/>
      <c r="BF51" s="380"/>
      <c r="BG51" s="380"/>
      <c r="BH51" s="380"/>
      <c r="BI51" s="380"/>
      <c r="BJ51" s="380"/>
      <c r="BK51" s="380"/>
      <c r="BL51" s="380"/>
      <c r="BM51" s="380"/>
      <c r="BN51" s="380"/>
      <c r="BO51" s="380"/>
      <c r="BP51" s="380"/>
      <c r="BQ51" s="380"/>
      <c r="BR51" s="380"/>
      <c r="BS51" s="380"/>
      <c r="BT51" s="380"/>
      <c r="BU51" s="380"/>
      <c r="BV51" s="380"/>
      <c r="BW51" s="380"/>
      <c r="BX51" s="380"/>
      <c r="BY51" s="380"/>
      <c r="BZ51" s="380"/>
      <c r="CA51" s="380"/>
      <c r="CB51" s="380"/>
      <c r="CC51" s="380"/>
      <c r="CD51" s="380"/>
      <c r="CE51" s="380"/>
      <c r="CF51" s="380"/>
      <c r="CG51" s="380"/>
      <c r="CH51" s="380"/>
      <c r="CI51" s="380"/>
      <c r="CJ51" s="380"/>
      <c r="CK51" s="380"/>
      <c r="CL51" s="380"/>
      <c r="CM51" s="380"/>
      <c r="CN51" s="380"/>
      <c r="CO51" s="380"/>
      <c r="CP51" s="380"/>
      <c r="CQ51" s="380"/>
      <c r="CR51" s="380"/>
      <c r="CS51" s="380"/>
      <c r="CT51" s="380"/>
      <c r="CU51" s="380"/>
      <c r="CV51" s="380"/>
      <c r="CW51" s="380"/>
      <c r="CX51" s="380"/>
      <c r="CY51" s="380"/>
      <c r="CZ51" s="380"/>
      <c r="DA51" s="380"/>
      <c r="DB51" s="380"/>
      <c r="DC51" s="380"/>
      <c r="DD51" s="380"/>
      <c r="DE51" s="380"/>
      <c r="DF51" s="380"/>
      <c r="DG51" s="380"/>
      <c r="DH51" s="380"/>
      <c r="DI51" s="380"/>
      <c r="DJ51" s="380"/>
      <c r="DK51" s="380"/>
      <c r="DL51" s="380"/>
      <c r="DM51" s="380"/>
      <c r="DN51" s="380"/>
      <c r="DO51" s="380"/>
      <c r="DP51" s="380"/>
      <c r="DQ51" s="380"/>
      <c r="DR51" s="380"/>
      <c r="DS51" s="380"/>
      <c r="DT51" s="380"/>
      <c r="DU51" s="380"/>
      <c r="DV51" s="380"/>
      <c r="DW51" s="380"/>
      <c r="DX51" s="380"/>
      <c r="DY51" s="380"/>
      <c r="DZ51" s="380"/>
      <c r="EA51" s="380"/>
      <c r="EB51" s="380"/>
      <c r="EC51" s="380"/>
      <c r="ED51" s="380"/>
      <c r="EE51" s="380"/>
      <c r="EF51" s="380"/>
      <c r="EG51" s="380"/>
      <c r="EH51" s="380"/>
      <c r="EI51" s="380"/>
      <c r="EJ51" s="380"/>
      <c r="EK51" s="380"/>
      <c r="EL51" s="380"/>
      <c r="EM51" s="380"/>
      <c r="EN51" s="380"/>
      <c r="EO51" s="380"/>
      <c r="EP51" s="380"/>
      <c r="EQ51" s="380"/>
      <c r="ER51" s="380"/>
      <c r="ES51" s="380"/>
      <c r="ET51" s="380"/>
      <c r="EU51" s="380"/>
      <c r="EV51" s="380"/>
      <c r="EW51" s="380"/>
      <c r="EX51" s="380"/>
      <c r="EY51" s="380"/>
      <c r="EZ51" s="380"/>
      <c r="FA51" s="380"/>
      <c r="FB51" s="380"/>
      <c r="FC51" s="380"/>
      <c r="FD51" s="380"/>
      <c r="FE51" s="380"/>
      <c r="FF51" s="380"/>
      <c r="FG51" s="380"/>
      <c r="FH51" s="380"/>
      <c r="FI51" s="380"/>
      <c r="FJ51" s="380"/>
      <c r="FK51" s="380"/>
      <c r="FL51" s="380"/>
      <c r="FM51" s="380"/>
      <c r="FN51" s="380"/>
      <c r="FO51" s="380"/>
      <c r="FP51" s="380"/>
      <c r="FQ51" s="380"/>
      <c r="FR51" s="380"/>
      <c r="FS51" s="380"/>
      <c r="FT51" s="380"/>
      <c r="FU51" s="380"/>
      <c r="FV51" s="380"/>
      <c r="FW51" s="380"/>
      <c r="FX51" s="380"/>
      <c r="FY51" s="380"/>
      <c r="FZ51" s="380"/>
      <c r="GA51" s="380"/>
      <c r="GB51" s="380"/>
      <c r="GC51" s="380"/>
      <c r="GD51" s="380"/>
      <c r="GE51" s="380"/>
      <c r="GF51" s="380"/>
      <c r="GG51" s="380"/>
      <c r="GH51" s="380"/>
      <c r="GI51" s="380"/>
      <c r="GJ51" s="380"/>
      <c r="GK51" s="380"/>
      <c r="GL51" s="380"/>
      <c r="GM51" s="380"/>
      <c r="GN51" s="380"/>
      <c r="GO51" s="380"/>
      <c r="GP51" s="380"/>
      <c r="GQ51" s="380"/>
      <c r="GR51" s="380"/>
      <c r="GS51" s="380"/>
      <c r="GT51" s="380"/>
      <c r="GU51" s="380"/>
      <c r="GV51" s="380"/>
      <c r="GW51" s="380"/>
      <c r="GX51" s="380"/>
      <c r="GY51" s="380"/>
      <c r="GZ51" s="380"/>
      <c r="HA51" s="380"/>
      <c r="HB51" s="380"/>
      <c r="HC51" s="380"/>
      <c r="HD51" s="380"/>
      <c r="HE51" s="380"/>
      <c r="HF51" s="380"/>
      <c r="HG51" s="380"/>
      <c r="HH51" s="380"/>
      <c r="HI51" s="380"/>
      <c r="HJ51" s="380"/>
      <c r="HK51" s="380"/>
      <c r="HL51" s="380"/>
      <c r="HM51" s="380"/>
      <c r="HN51" s="380"/>
      <c r="HO51" s="380"/>
      <c r="HP51" s="380"/>
      <c r="HQ51" s="380"/>
      <c r="HR51" s="380"/>
      <c r="HS51" s="380"/>
      <c r="HT51" s="380"/>
      <c r="HU51" s="380"/>
      <c r="HV51" s="380"/>
      <c r="HW51" s="380"/>
      <c r="HX51" s="380"/>
      <c r="HY51" s="380"/>
      <c r="HZ51" s="380"/>
      <c r="IA51" s="380"/>
      <c r="IB51" s="380"/>
      <c r="IC51" s="380"/>
      <c r="ID51" s="380"/>
      <c r="IE51" s="380"/>
      <c r="IF51" s="380"/>
      <c r="IG51" s="380"/>
      <c r="IH51" s="380"/>
      <c r="II51" s="380"/>
      <c r="IJ51" s="380"/>
      <c r="IK51" s="380"/>
      <c r="IL51" s="380"/>
      <c r="IM51" s="380"/>
      <c r="IN51" s="380"/>
      <c r="IO51" s="380"/>
      <c r="IP51" s="380"/>
      <c r="IQ51" s="380"/>
      <c r="IR51" s="380"/>
      <c r="IS51" s="380"/>
    </row>
    <row r="52" spans="1:253" s="393" customFormat="1" x14ac:dyDescent="0.2">
      <c r="A52" s="388"/>
      <c r="B52" s="378"/>
      <c r="C52" s="378"/>
      <c r="D52" s="378"/>
      <c r="E52" s="378"/>
      <c r="F52" s="378"/>
      <c r="G52" s="378"/>
      <c r="H52" s="378"/>
      <c r="I52" s="378"/>
      <c r="J52" s="378"/>
      <c r="K52" s="378"/>
      <c r="L52" s="378"/>
      <c r="M52" s="380"/>
      <c r="N52" s="378"/>
      <c r="O52" s="380"/>
      <c r="P52" s="378"/>
      <c r="Q52" s="380"/>
      <c r="R52" s="378"/>
      <c r="S52" s="380"/>
      <c r="T52" s="378"/>
      <c r="U52" s="380"/>
      <c r="V52" s="378"/>
      <c r="W52" s="380"/>
      <c r="X52" s="378"/>
      <c r="Y52" s="380"/>
      <c r="Z52" s="378"/>
      <c r="AA52" s="380"/>
      <c r="AB52" s="378"/>
      <c r="AC52" s="378"/>
      <c r="AD52" s="378"/>
      <c r="AE52" s="378"/>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80"/>
      <c r="BR52" s="380"/>
      <c r="BS52" s="380"/>
      <c r="BT52" s="380"/>
      <c r="BU52" s="380"/>
      <c r="BV52" s="380"/>
      <c r="BW52" s="380"/>
      <c r="BX52" s="380"/>
      <c r="BY52" s="380"/>
      <c r="BZ52" s="380"/>
      <c r="CA52" s="380"/>
      <c r="CB52" s="380"/>
      <c r="CC52" s="380"/>
      <c r="CD52" s="380"/>
      <c r="CE52" s="380"/>
      <c r="CF52" s="380"/>
      <c r="CG52" s="380"/>
      <c r="CH52" s="380"/>
      <c r="CI52" s="380"/>
      <c r="CJ52" s="380"/>
      <c r="CK52" s="380"/>
      <c r="CL52" s="380"/>
      <c r="CM52" s="380"/>
      <c r="CN52" s="380"/>
      <c r="CO52" s="380"/>
      <c r="CP52" s="380"/>
      <c r="CQ52" s="380"/>
      <c r="CR52" s="380"/>
      <c r="CS52" s="380"/>
      <c r="CT52" s="380"/>
      <c r="CU52" s="380"/>
      <c r="CV52" s="380"/>
      <c r="CW52" s="380"/>
      <c r="CX52" s="380"/>
      <c r="CY52" s="380"/>
      <c r="CZ52" s="380"/>
      <c r="DA52" s="380"/>
      <c r="DB52" s="380"/>
      <c r="DC52" s="380"/>
      <c r="DD52" s="380"/>
      <c r="DE52" s="380"/>
      <c r="DF52" s="380"/>
      <c r="DG52" s="380"/>
      <c r="DH52" s="380"/>
      <c r="DI52" s="380"/>
      <c r="DJ52" s="380"/>
      <c r="DK52" s="380"/>
      <c r="DL52" s="380"/>
      <c r="DM52" s="380"/>
      <c r="DN52" s="380"/>
      <c r="DO52" s="380"/>
      <c r="DP52" s="380"/>
      <c r="DQ52" s="380"/>
      <c r="DR52" s="380"/>
      <c r="DS52" s="380"/>
      <c r="DT52" s="380"/>
      <c r="DU52" s="380"/>
      <c r="DV52" s="380"/>
      <c r="DW52" s="380"/>
      <c r="DX52" s="380"/>
      <c r="DY52" s="380"/>
      <c r="DZ52" s="380"/>
      <c r="EA52" s="380"/>
      <c r="EB52" s="380"/>
      <c r="EC52" s="380"/>
      <c r="ED52" s="380"/>
      <c r="EE52" s="380"/>
      <c r="EF52" s="380"/>
      <c r="EG52" s="380"/>
      <c r="EH52" s="380"/>
      <c r="EI52" s="380"/>
      <c r="EJ52" s="380"/>
      <c r="EK52" s="380"/>
      <c r="EL52" s="380"/>
      <c r="EM52" s="380"/>
      <c r="EN52" s="380"/>
      <c r="EO52" s="380"/>
      <c r="EP52" s="380"/>
      <c r="EQ52" s="380"/>
      <c r="ER52" s="380"/>
      <c r="ES52" s="380"/>
      <c r="ET52" s="380"/>
      <c r="EU52" s="380"/>
      <c r="EV52" s="380"/>
      <c r="EW52" s="380"/>
      <c r="EX52" s="380"/>
      <c r="EY52" s="380"/>
      <c r="EZ52" s="380"/>
      <c r="FA52" s="380"/>
      <c r="FB52" s="380"/>
      <c r="FC52" s="380"/>
      <c r="FD52" s="380"/>
      <c r="FE52" s="380"/>
      <c r="FF52" s="380"/>
      <c r="FG52" s="380"/>
      <c r="FH52" s="380"/>
      <c r="FI52" s="380"/>
      <c r="FJ52" s="380"/>
      <c r="FK52" s="380"/>
      <c r="FL52" s="380"/>
      <c r="FM52" s="380"/>
      <c r="FN52" s="380"/>
      <c r="FO52" s="380"/>
      <c r="FP52" s="380"/>
      <c r="FQ52" s="380"/>
      <c r="FR52" s="380"/>
      <c r="FS52" s="380"/>
      <c r="FT52" s="380"/>
      <c r="FU52" s="380"/>
      <c r="FV52" s="380"/>
      <c r="FW52" s="380"/>
      <c r="FX52" s="380"/>
      <c r="FY52" s="380"/>
      <c r="FZ52" s="380"/>
      <c r="GA52" s="380"/>
      <c r="GB52" s="380"/>
      <c r="GC52" s="380"/>
      <c r="GD52" s="380"/>
      <c r="GE52" s="380"/>
      <c r="GF52" s="380"/>
      <c r="GG52" s="380"/>
      <c r="GH52" s="380"/>
      <c r="GI52" s="380"/>
      <c r="GJ52" s="380"/>
      <c r="GK52" s="380"/>
      <c r="GL52" s="380"/>
      <c r="GM52" s="380"/>
      <c r="GN52" s="380"/>
      <c r="GO52" s="380"/>
      <c r="GP52" s="380"/>
      <c r="GQ52" s="380"/>
      <c r="GR52" s="380"/>
      <c r="GS52" s="380"/>
      <c r="GT52" s="380"/>
      <c r="GU52" s="380"/>
      <c r="GV52" s="380"/>
      <c r="GW52" s="380"/>
      <c r="GX52" s="380"/>
      <c r="GY52" s="380"/>
      <c r="GZ52" s="380"/>
      <c r="HA52" s="380"/>
      <c r="HB52" s="380"/>
      <c r="HC52" s="380"/>
      <c r="HD52" s="380"/>
      <c r="HE52" s="380"/>
      <c r="HF52" s="380"/>
      <c r="HG52" s="380"/>
      <c r="HH52" s="380"/>
      <c r="HI52" s="380"/>
      <c r="HJ52" s="380"/>
      <c r="HK52" s="380"/>
      <c r="HL52" s="380"/>
      <c r="HM52" s="380"/>
      <c r="HN52" s="380"/>
      <c r="HO52" s="380"/>
      <c r="HP52" s="380"/>
      <c r="HQ52" s="380"/>
      <c r="HR52" s="380"/>
      <c r="HS52" s="380"/>
      <c r="HT52" s="380"/>
      <c r="HU52" s="380"/>
      <c r="HV52" s="380"/>
      <c r="HW52" s="380"/>
      <c r="HX52" s="380"/>
      <c r="HY52" s="380"/>
      <c r="HZ52" s="380"/>
      <c r="IA52" s="380"/>
      <c r="IB52" s="380"/>
      <c r="IC52" s="380"/>
      <c r="ID52" s="380"/>
      <c r="IE52" s="380"/>
      <c r="IF52" s="380"/>
      <c r="IG52" s="380"/>
      <c r="IH52" s="380"/>
      <c r="II52" s="380"/>
      <c r="IJ52" s="380"/>
      <c r="IK52" s="380"/>
      <c r="IL52" s="380"/>
      <c r="IM52" s="380"/>
      <c r="IN52" s="380"/>
      <c r="IO52" s="380"/>
      <c r="IP52" s="380"/>
      <c r="IQ52" s="380"/>
      <c r="IR52" s="380"/>
      <c r="IS52" s="380"/>
    </row>
    <row r="53" spans="1:253" s="393" customFormat="1" x14ac:dyDescent="0.2">
      <c r="A53" s="388"/>
      <c r="B53" s="378"/>
      <c r="C53" s="378"/>
      <c r="D53" s="378"/>
      <c r="E53" s="378"/>
      <c r="F53" s="378"/>
      <c r="G53" s="378"/>
      <c r="H53" s="378"/>
      <c r="I53" s="378"/>
      <c r="J53" s="378"/>
      <c r="K53" s="378"/>
      <c r="L53" s="378"/>
      <c r="M53" s="380"/>
      <c r="N53" s="378"/>
      <c r="O53" s="380"/>
      <c r="P53" s="378"/>
      <c r="Q53" s="380"/>
      <c r="R53" s="378"/>
      <c r="S53" s="380"/>
      <c r="T53" s="378"/>
      <c r="U53" s="380"/>
      <c r="V53" s="378"/>
      <c r="W53" s="380"/>
      <c r="X53" s="378"/>
      <c r="Y53" s="380"/>
      <c r="Z53" s="378"/>
      <c r="AA53" s="380"/>
      <c r="AB53" s="378"/>
      <c r="AC53" s="378"/>
      <c r="AD53" s="378"/>
      <c r="AE53" s="378"/>
      <c r="AF53" s="380"/>
      <c r="AG53" s="380"/>
      <c r="AH53" s="380"/>
      <c r="AI53" s="380"/>
      <c r="AJ53" s="380"/>
      <c r="AK53" s="380"/>
      <c r="AL53" s="380"/>
      <c r="AM53" s="380"/>
      <c r="AN53" s="380"/>
      <c r="AO53" s="380"/>
      <c r="AP53" s="380"/>
      <c r="AQ53" s="380"/>
      <c r="AR53" s="380"/>
      <c r="AS53" s="380"/>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0"/>
      <c r="BX53" s="380"/>
      <c r="BY53" s="380"/>
      <c r="BZ53" s="380"/>
      <c r="CA53" s="380"/>
      <c r="CB53" s="380"/>
      <c r="CC53" s="380"/>
      <c r="CD53" s="380"/>
      <c r="CE53" s="380"/>
      <c r="CF53" s="380"/>
      <c r="CG53" s="380"/>
      <c r="CH53" s="380"/>
      <c r="CI53" s="380"/>
      <c r="CJ53" s="380"/>
      <c r="CK53" s="380"/>
      <c r="CL53" s="380"/>
      <c r="CM53" s="380"/>
      <c r="CN53" s="380"/>
      <c r="CO53" s="380"/>
      <c r="CP53" s="380"/>
      <c r="CQ53" s="380"/>
      <c r="CR53" s="380"/>
      <c r="CS53" s="380"/>
      <c r="CT53" s="380"/>
      <c r="CU53" s="380"/>
      <c r="CV53" s="380"/>
      <c r="CW53" s="380"/>
      <c r="CX53" s="380"/>
      <c r="CY53" s="380"/>
      <c r="CZ53" s="380"/>
      <c r="DA53" s="380"/>
      <c r="DB53" s="380"/>
      <c r="DC53" s="380"/>
      <c r="DD53" s="380"/>
      <c r="DE53" s="380"/>
      <c r="DF53" s="380"/>
      <c r="DG53" s="380"/>
      <c r="DH53" s="380"/>
      <c r="DI53" s="380"/>
      <c r="DJ53" s="380"/>
      <c r="DK53" s="380"/>
      <c r="DL53" s="380"/>
      <c r="DM53" s="380"/>
      <c r="DN53" s="380"/>
      <c r="DO53" s="380"/>
      <c r="DP53" s="380"/>
      <c r="DQ53" s="380"/>
      <c r="DR53" s="380"/>
      <c r="DS53" s="380"/>
      <c r="DT53" s="380"/>
      <c r="DU53" s="380"/>
      <c r="DV53" s="380"/>
      <c r="DW53" s="380"/>
      <c r="DX53" s="380"/>
      <c r="DY53" s="380"/>
      <c r="DZ53" s="380"/>
      <c r="EA53" s="380"/>
      <c r="EB53" s="380"/>
      <c r="EC53" s="380"/>
      <c r="ED53" s="380"/>
      <c r="EE53" s="380"/>
      <c r="EF53" s="380"/>
      <c r="EG53" s="380"/>
      <c r="EH53" s="380"/>
      <c r="EI53" s="380"/>
      <c r="EJ53" s="380"/>
      <c r="EK53" s="380"/>
      <c r="EL53" s="380"/>
      <c r="EM53" s="380"/>
      <c r="EN53" s="380"/>
      <c r="EO53" s="380"/>
      <c r="EP53" s="380"/>
      <c r="EQ53" s="380"/>
      <c r="ER53" s="380"/>
      <c r="ES53" s="380"/>
      <c r="ET53" s="380"/>
      <c r="EU53" s="380"/>
      <c r="EV53" s="380"/>
      <c r="EW53" s="380"/>
      <c r="EX53" s="380"/>
      <c r="EY53" s="380"/>
      <c r="EZ53" s="380"/>
      <c r="FA53" s="380"/>
      <c r="FB53" s="380"/>
      <c r="FC53" s="380"/>
      <c r="FD53" s="380"/>
      <c r="FE53" s="380"/>
      <c r="FF53" s="380"/>
      <c r="FG53" s="380"/>
      <c r="FH53" s="380"/>
      <c r="FI53" s="380"/>
      <c r="FJ53" s="380"/>
      <c r="FK53" s="380"/>
      <c r="FL53" s="380"/>
      <c r="FM53" s="380"/>
      <c r="FN53" s="380"/>
      <c r="FO53" s="380"/>
      <c r="FP53" s="380"/>
      <c r="FQ53" s="380"/>
      <c r="FR53" s="380"/>
      <c r="FS53" s="380"/>
      <c r="FT53" s="380"/>
      <c r="FU53" s="380"/>
      <c r="FV53" s="380"/>
      <c r="FW53" s="380"/>
      <c r="FX53" s="380"/>
      <c r="FY53" s="380"/>
      <c r="FZ53" s="380"/>
      <c r="GA53" s="380"/>
      <c r="GB53" s="380"/>
      <c r="GC53" s="380"/>
      <c r="GD53" s="380"/>
      <c r="GE53" s="380"/>
      <c r="GF53" s="380"/>
      <c r="GG53" s="380"/>
      <c r="GH53" s="380"/>
      <c r="GI53" s="380"/>
      <c r="GJ53" s="380"/>
      <c r="GK53" s="380"/>
      <c r="GL53" s="380"/>
      <c r="GM53" s="380"/>
      <c r="GN53" s="380"/>
      <c r="GO53" s="380"/>
      <c r="GP53" s="380"/>
      <c r="GQ53" s="380"/>
      <c r="GR53" s="380"/>
      <c r="GS53" s="380"/>
      <c r="GT53" s="380"/>
      <c r="GU53" s="380"/>
      <c r="GV53" s="380"/>
      <c r="GW53" s="380"/>
      <c r="GX53" s="380"/>
      <c r="GY53" s="380"/>
      <c r="GZ53" s="380"/>
      <c r="HA53" s="380"/>
      <c r="HB53" s="380"/>
      <c r="HC53" s="380"/>
      <c r="HD53" s="380"/>
      <c r="HE53" s="380"/>
      <c r="HF53" s="380"/>
      <c r="HG53" s="380"/>
      <c r="HH53" s="380"/>
      <c r="HI53" s="380"/>
      <c r="HJ53" s="380"/>
      <c r="HK53" s="380"/>
      <c r="HL53" s="380"/>
      <c r="HM53" s="380"/>
      <c r="HN53" s="380"/>
      <c r="HO53" s="380"/>
      <c r="HP53" s="380"/>
      <c r="HQ53" s="380"/>
      <c r="HR53" s="380"/>
      <c r="HS53" s="380"/>
      <c r="HT53" s="380"/>
      <c r="HU53" s="380"/>
      <c r="HV53" s="380"/>
      <c r="HW53" s="380"/>
      <c r="HX53" s="380"/>
      <c r="HY53" s="380"/>
      <c r="HZ53" s="380"/>
      <c r="IA53" s="380"/>
      <c r="IB53" s="380"/>
      <c r="IC53" s="380"/>
      <c r="ID53" s="380"/>
      <c r="IE53" s="380"/>
      <c r="IF53" s="380"/>
      <c r="IG53" s="380"/>
      <c r="IH53" s="380"/>
      <c r="II53" s="380"/>
      <c r="IJ53" s="380"/>
      <c r="IK53" s="380"/>
      <c r="IL53" s="380"/>
      <c r="IM53" s="380"/>
      <c r="IN53" s="380"/>
      <c r="IO53" s="380"/>
      <c r="IP53" s="380"/>
      <c r="IQ53" s="380"/>
      <c r="IR53" s="380"/>
      <c r="IS53" s="380"/>
    </row>
    <row r="54" spans="1:253" s="393" customFormat="1" x14ac:dyDescent="0.2">
      <c r="A54" s="388"/>
      <c r="B54" s="378"/>
      <c r="C54" s="378"/>
      <c r="D54" s="378"/>
      <c r="E54" s="378"/>
      <c r="F54" s="378"/>
      <c r="G54" s="378"/>
      <c r="H54" s="378"/>
      <c r="I54" s="378"/>
      <c r="J54" s="378"/>
      <c r="K54" s="378"/>
      <c r="L54" s="378"/>
      <c r="M54" s="380"/>
      <c r="N54" s="378"/>
      <c r="O54" s="380"/>
      <c r="P54" s="378"/>
      <c r="Q54" s="380"/>
      <c r="R54" s="378"/>
      <c r="S54" s="380"/>
      <c r="T54" s="378"/>
      <c r="U54" s="380"/>
      <c r="V54" s="378"/>
      <c r="W54" s="380"/>
      <c r="X54" s="378"/>
      <c r="Y54" s="380"/>
      <c r="Z54" s="378"/>
      <c r="AA54" s="380"/>
      <c r="AB54" s="378"/>
      <c r="AC54" s="378"/>
      <c r="AD54" s="378"/>
      <c r="AE54" s="378"/>
      <c r="AF54" s="380"/>
      <c r="AG54" s="380"/>
      <c r="AH54" s="380"/>
      <c r="AI54" s="380"/>
      <c r="AJ54" s="380"/>
      <c r="AK54" s="380"/>
      <c r="AL54" s="380"/>
      <c r="AM54" s="380"/>
      <c r="AN54" s="380"/>
      <c r="AO54" s="380"/>
      <c r="AP54" s="380"/>
      <c r="AQ54" s="380"/>
      <c r="AR54" s="380"/>
      <c r="AS54" s="380"/>
      <c r="AT54" s="380"/>
      <c r="AU54" s="380"/>
      <c r="AV54" s="380"/>
      <c r="AW54" s="380"/>
      <c r="AX54" s="380"/>
      <c r="AY54" s="380"/>
      <c r="AZ54" s="380"/>
      <c r="BA54" s="380"/>
      <c r="BB54" s="380"/>
      <c r="BC54" s="380"/>
      <c r="BD54" s="380"/>
      <c r="BE54" s="380"/>
      <c r="BF54" s="380"/>
      <c r="BG54" s="380"/>
      <c r="BH54" s="380"/>
      <c r="BI54" s="380"/>
      <c r="BJ54" s="380"/>
      <c r="BK54" s="380"/>
      <c r="BL54" s="380"/>
      <c r="BM54" s="380"/>
      <c r="BN54" s="380"/>
      <c r="BO54" s="380"/>
      <c r="BP54" s="380"/>
      <c r="BQ54" s="380"/>
      <c r="BR54" s="380"/>
      <c r="BS54" s="380"/>
      <c r="BT54" s="380"/>
      <c r="BU54" s="380"/>
      <c r="BV54" s="380"/>
      <c r="BW54" s="380"/>
      <c r="BX54" s="380"/>
      <c r="BY54" s="380"/>
      <c r="BZ54" s="380"/>
      <c r="CA54" s="380"/>
      <c r="CB54" s="380"/>
      <c r="CC54" s="380"/>
      <c r="CD54" s="380"/>
      <c r="CE54" s="380"/>
      <c r="CF54" s="380"/>
      <c r="CG54" s="380"/>
      <c r="CH54" s="380"/>
      <c r="CI54" s="380"/>
      <c r="CJ54" s="380"/>
      <c r="CK54" s="380"/>
      <c r="CL54" s="380"/>
      <c r="CM54" s="380"/>
      <c r="CN54" s="380"/>
      <c r="CO54" s="380"/>
      <c r="CP54" s="380"/>
      <c r="CQ54" s="380"/>
      <c r="CR54" s="380"/>
      <c r="CS54" s="380"/>
      <c r="CT54" s="380"/>
      <c r="CU54" s="380"/>
      <c r="CV54" s="380"/>
      <c r="CW54" s="380"/>
      <c r="CX54" s="380"/>
      <c r="CY54" s="380"/>
      <c r="CZ54" s="380"/>
      <c r="DA54" s="380"/>
      <c r="DB54" s="380"/>
      <c r="DC54" s="380"/>
      <c r="DD54" s="380"/>
      <c r="DE54" s="380"/>
      <c r="DF54" s="380"/>
      <c r="DG54" s="380"/>
      <c r="DH54" s="380"/>
      <c r="DI54" s="380"/>
      <c r="DJ54" s="380"/>
      <c r="DK54" s="380"/>
      <c r="DL54" s="380"/>
      <c r="DM54" s="380"/>
      <c r="DN54" s="380"/>
      <c r="DO54" s="380"/>
      <c r="DP54" s="380"/>
      <c r="DQ54" s="380"/>
      <c r="DR54" s="380"/>
      <c r="DS54" s="380"/>
      <c r="DT54" s="380"/>
      <c r="DU54" s="380"/>
      <c r="DV54" s="380"/>
      <c r="DW54" s="380"/>
      <c r="DX54" s="380"/>
      <c r="DY54" s="380"/>
      <c r="DZ54" s="380"/>
      <c r="EA54" s="380"/>
      <c r="EB54" s="380"/>
      <c r="EC54" s="380"/>
      <c r="ED54" s="380"/>
      <c r="EE54" s="380"/>
      <c r="EF54" s="380"/>
      <c r="EG54" s="380"/>
      <c r="EH54" s="380"/>
      <c r="EI54" s="380"/>
      <c r="EJ54" s="380"/>
      <c r="EK54" s="380"/>
      <c r="EL54" s="380"/>
      <c r="EM54" s="380"/>
      <c r="EN54" s="380"/>
      <c r="EO54" s="380"/>
      <c r="EP54" s="380"/>
      <c r="EQ54" s="380"/>
      <c r="ER54" s="380"/>
      <c r="ES54" s="380"/>
      <c r="ET54" s="380"/>
      <c r="EU54" s="380"/>
      <c r="EV54" s="380"/>
      <c r="EW54" s="380"/>
      <c r="EX54" s="380"/>
      <c r="EY54" s="380"/>
      <c r="EZ54" s="380"/>
      <c r="FA54" s="380"/>
      <c r="FB54" s="380"/>
      <c r="FC54" s="380"/>
      <c r="FD54" s="380"/>
      <c r="FE54" s="380"/>
      <c r="FF54" s="380"/>
      <c r="FG54" s="380"/>
      <c r="FH54" s="380"/>
      <c r="FI54" s="380"/>
      <c r="FJ54" s="380"/>
      <c r="FK54" s="380"/>
      <c r="FL54" s="380"/>
      <c r="FM54" s="380"/>
      <c r="FN54" s="380"/>
      <c r="FO54" s="380"/>
      <c r="FP54" s="380"/>
      <c r="FQ54" s="380"/>
      <c r="FR54" s="380"/>
      <c r="FS54" s="380"/>
      <c r="FT54" s="380"/>
      <c r="FU54" s="380"/>
      <c r="FV54" s="380"/>
      <c r="FW54" s="380"/>
      <c r="FX54" s="380"/>
      <c r="FY54" s="380"/>
      <c r="FZ54" s="380"/>
      <c r="GA54" s="380"/>
      <c r="GB54" s="380"/>
      <c r="GC54" s="380"/>
      <c r="GD54" s="380"/>
      <c r="GE54" s="380"/>
      <c r="GF54" s="380"/>
      <c r="GG54" s="380"/>
      <c r="GH54" s="380"/>
      <c r="GI54" s="380"/>
      <c r="GJ54" s="380"/>
      <c r="GK54" s="380"/>
      <c r="GL54" s="380"/>
      <c r="GM54" s="380"/>
      <c r="GN54" s="380"/>
      <c r="GO54" s="380"/>
      <c r="GP54" s="380"/>
      <c r="GQ54" s="380"/>
      <c r="GR54" s="380"/>
      <c r="GS54" s="380"/>
      <c r="GT54" s="380"/>
      <c r="GU54" s="380"/>
      <c r="GV54" s="380"/>
      <c r="GW54" s="380"/>
      <c r="GX54" s="380"/>
      <c r="GY54" s="380"/>
      <c r="GZ54" s="380"/>
      <c r="HA54" s="380"/>
      <c r="HB54" s="380"/>
      <c r="HC54" s="380"/>
      <c r="HD54" s="380"/>
      <c r="HE54" s="380"/>
      <c r="HF54" s="380"/>
      <c r="HG54" s="380"/>
      <c r="HH54" s="380"/>
      <c r="HI54" s="380"/>
      <c r="HJ54" s="380"/>
      <c r="HK54" s="380"/>
      <c r="HL54" s="380"/>
      <c r="HM54" s="380"/>
      <c r="HN54" s="380"/>
      <c r="HO54" s="380"/>
      <c r="HP54" s="380"/>
      <c r="HQ54" s="380"/>
      <c r="HR54" s="380"/>
      <c r="HS54" s="380"/>
      <c r="HT54" s="380"/>
      <c r="HU54" s="380"/>
      <c r="HV54" s="380"/>
      <c r="HW54" s="380"/>
      <c r="HX54" s="380"/>
      <c r="HY54" s="380"/>
      <c r="HZ54" s="380"/>
      <c r="IA54" s="380"/>
      <c r="IB54" s="380"/>
      <c r="IC54" s="380"/>
      <c r="ID54" s="380"/>
      <c r="IE54" s="380"/>
      <c r="IF54" s="380"/>
      <c r="IG54" s="380"/>
      <c r="IH54" s="380"/>
      <c r="II54" s="380"/>
      <c r="IJ54" s="380"/>
      <c r="IK54" s="380"/>
      <c r="IL54" s="380"/>
      <c r="IM54" s="380"/>
      <c r="IN54" s="380"/>
      <c r="IO54" s="380"/>
      <c r="IP54" s="380"/>
      <c r="IQ54" s="380"/>
      <c r="IR54" s="380"/>
      <c r="IS54" s="380"/>
    </row>
    <row r="55" spans="1:253" x14ac:dyDescent="0.2"/>
    <row r="56" spans="1:253" x14ac:dyDescent="0.2"/>
    <row r="57" spans="1:253" x14ac:dyDescent="0.2"/>
    <row r="58" spans="1:253" s="393" customFormat="1" x14ac:dyDescent="0.2">
      <c r="A58" s="388"/>
      <c r="B58" s="378"/>
      <c r="C58" s="378"/>
      <c r="D58" s="378"/>
      <c r="E58" s="378"/>
      <c r="F58" s="378"/>
      <c r="G58" s="378"/>
      <c r="H58" s="378"/>
      <c r="I58" s="378"/>
      <c r="J58" s="378"/>
      <c r="K58" s="378"/>
      <c r="L58" s="378"/>
      <c r="M58" s="380"/>
      <c r="N58" s="378"/>
      <c r="O58" s="380"/>
      <c r="P58" s="378"/>
      <c r="Q58" s="380"/>
      <c r="R58" s="378"/>
      <c r="S58" s="380"/>
      <c r="T58" s="378"/>
      <c r="U58" s="380"/>
      <c r="V58" s="378"/>
      <c r="W58" s="380"/>
      <c r="X58" s="378"/>
      <c r="Y58" s="380"/>
      <c r="Z58" s="378"/>
      <c r="AA58" s="380"/>
      <c r="AB58" s="378"/>
      <c r="AC58" s="378"/>
      <c r="AD58" s="378"/>
      <c r="AE58" s="378"/>
      <c r="AF58" s="380"/>
      <c r="AG58" s="380"/>
      <c r="AH58" s="380"/>
      <c r="AI58" s="380"/>
      <c r="AJ58" s="380"/>
      <c r="AK58" s="380"/>
      <c r="AL58" s="380"/>
      <c r="AM58" s="380"/>
      <c r="AN58" s="380"/>
      <c r="AO58" s="380"/>
      <c r="AP58" s="380"/>
      <c r="AQ58" s="380"/>
      <c r="AR58" s="380"/>
      <c r="AS58" s="380"/>
      <c r="AT58" s="380"/>
      <c r="AU58" s="380"/>
      <c r="AV58" s="380"/>
      <c r="AW58" s="380"/>
      <c r="AX58" s="380"/>
      <c r="AY58" s="380"/>
      <c r="AZ58" s="380"/>
      <c r="BA58" s="380"/>
      <c r="BB58" s="380"/>
      <c r="BC58" s="380"/>
      <c r="BD58" s="380"/>
      <c r="BE58" s="380"/>
      <c r="BF58" s="380"/>
      <c r="BG58" s="380"/>
      <c r="BH58" s="380"/>
      <c r="BI58" s="380"/>
      <c r="BJ58" s="380"/>
      <c r="BK58" s="380"/>
      <c r="BL58" s="380"/>
      <c r="BM58" s="380"/>
      <c r="BN58" s="380"/>
      <c r="BO58" s="380"/>
      <c r="BP58" s="380"/>
      <c r="BQ58" s="380"/>
      <c r="BR58" s="380"/>
      <c r="BS58" s="380"/>
      <c r="BT58" s="380"/>
      <c r="BU58" s="380"/>
      <c r="BV58" s="380"/>
      <c r="BW58" s="380"/>
      <c r="BX58" s="380"/>
      <c r="BY58" s="380"/>
      <c r="BZ58" s="380"/>
      <c r="CA58" s="380"/>
      <c r="CB58" s="380"/>
      <c r="CC58" s="380"/>
      <c r="CD58" s="380"/>
      <c r="CE58" s="380"/>
      <c r="CF58" s="380"/>
      <c r="CG58" s="380"/>
      <c r="CH58" s="380"/>
      <c r="CI58" s="380"/>
      <c r="CJ58" s="380"/>
      <c r="CK58" s="380"/>
      <c r="CL58" s="380"/>
      <c r="CM58" s="380"/>
      <c r="CN58" s="380"/>
      <c r="CO58" s="380"/>
      <c r="CP58" s="380"/>
      <c r="CQ58" s="380"/>
      <c r="CR58" s="380"/>
      <c r="CS58" s="380"/>
      <c r="CT58" s="380"/>
      <c r="CU58" s="380"/>
      <c r="CV58" s="380"/>
      <c r="CW58" s="380"/>
      <c r="CX58" s="380"/>
      <c r="CY58" s="380"/>
      <c r="CZ58" s="380"/>
      <c r="DA58" s="380"/>
      <c r="DB58" s="380"/>
      <c r="DC58" s="380"/>
      <c r="DD58" s="380"/>
      <c r="DE58" s="380"/>
      <c r="DF58" s="380"/>
      <c r="DG58" s="380"/>
      <c r="DH58" s="380"/>
      <c r="DI58" s="380"/>
      <c r="DJ58" s="380"/>
      <c r="DK58" s="380"/>
      <c r="DL58" s="380"/>
      <c r="DM58" s="380"/>
      <c r="DN58" s="380"/>
      <c r="DO58" s="380"/>
      <c r="DP58" s="380"/>
      <c r="DQ58" s="380"/>
      <c r="DR58" s="380"/>
      <c r="DS58" s="380"/>
      <c r="DT58" s="380"/>
      <c r="DU58" s="380"/>
      <c r="DV58" s="380"/>
      <c r="DW58" s="380"/>
      <c r="DX58" s="380"/>
      <c r="DY58" s="380"/>
      <c r="DZ58" s="380"/>
      <c r="EA58" s="380"/>
      <c r="EB58" s="380"/>
      <c r="EC58" s="380"/>
      <c r="ED58" s="380"/>
      <c r="EE58" s="380"/>
      <c r="EF58" s="380"/>
      <c r="EG58" s="380"/>
      <c r="EH58" s="380"/>
      <c r="EI58" s="380"/>
      <c r="EJ58" s="380"/>
      <c r="EK58" s="380"/>
      <c r="EL58" s="380"/>
      <c r="EM58" s="380"/>
      <c r="EN58" s="380"/>
      <c r="EO58" s="380"/>
      <c r="EP58" s="380"/>
      <c r="EQ58" s="380"/>
      <c r="ER58" s="380"/>
      <c r="ES58" s="380"/>
      <c r="ET58" s="380"/>
      <c r="EU58" s="380"/>
      <c r="EV58" s="380"/>
      <c r="EW58" s="380"/>
      <c r="EX58" s="380"/>
      <c r="EY58" s="380"/>
      <c r="EZ58" s="380"/>
      <c r="FA58" s="380"/>
      <c r="FB58" s="380"/>
      <c r="FC58" s="380"/>
      <c r="FD58" s="380"/>
      <c r="FE58" s="380"/>
      <c r="FF58" s="380"/>
      <c r="FG58" s="380"/>
      <c r="FH58" s="380"/>
      <c r="FI58" s="380"/>
      <c r="FJ58" s="380"/>
      <c r="FK58" s="380"/>
      <c r="FL58" s="380"/>
      <c r="FM58" s="380"/>
      <c r="FN58" s="380"/>
      <c r="FO58" s="380"/>
      <c r="FP58" s="380"/>
      <c r="FQ58" s="380"/>
      <c r="FR58" s="380"/>
      <c r="FS58" s="380"/>
      <c r="FT58" s="380"/>
      <c r="FU58" s="380"/>
      <c r="FV58" s="380"/>
      <c r="FW58" s="380"/>
      <c r="FX58" s="380"/>
      <c r="FY58" s="380"/>
      <c r="FZ58" s="380"/>
      <c r="GA58" s="380"/>
      <c r="GB58" s="380"/>
      <c r="GC58" s="380"/>
      <c r="GD58" s="380"/>
      <c r="GE58" s="380"/>
      <c r="GF58" s="380"/>
      <c r="GG58" s="380"/>
      <c r="GH58" s="380"/>
      <c r="GI58" s="380"/>
      <c r="GJ58" s="380"/>
      <c r="GK58" s="380"/>
      <c r="GL58" s="380"/>
      <c r="GM58" s="380"/>
      <c r="GN58" s="380"/>
      <c r="GO58" s="380"/>
      <c r="GP58" s="380"/>
      <c r="GQ58" s="380"/>
      <c r="GR58" s="380"/>
      <c r="GS58" s="380"/>
      <c r="GT58" s="380"/>
      <c r="GU58" s="380"/>
      <c r="GV58" s="380"/>
      <c r="GW58" s="380"/>
      <c r="GX58" s="380"/>
      <c r="GY58" s="380"/>
      <c r="GZ58" s="380"/>
      <c r="HA58" s="380"/>
      <c r="HB58" s="380"/>
      <c r="HC58" s="380"/>
      <c r="HD58" s="380"/>
      <c r="HE58" s="380"/>
      <c r="HF58" s="380"/>
      <c r="HG58" s="380"/>
      <c r="HH58" s="380"/>
      <c r="HI58" s="380"/>
      <c r="HJ58" s="380"/>
      <c r="HK58" s="380"/>
      <c r="HL58" s="380"/>
      <c r="HM58" s="380"/>
      <c r="HN58" s="380"/>
      <c r="HO58" s="380"/>
      <c r="HP58" s="380"/>
      <c r="HQ58" s="380"/>
      <c r="HR58" s="380"/>
      <c r="HS58" s="380"/>
      <c r="HT58" s="380"/>
      <c r="HU58" s="380"/>
      <c r="HV58" s="380"/>
      <c r="HW58" s="380"/>
      <c r="HX58" s="380"/>
      <c r="HY58" s="380"/>
      <c r="HZ58" s="380"/>
      <c r="IA58" s="380"/>
      <c r="IB58" s="380"/>
      <c r="IC58" s="380"/>
      <c r="ID58" s="380"/>
      <c r="IE58" s="380"/>
      <c r="IF58" s="380"/>
      <c r="IG58" s="380"/>
      <c r="IH58" s="380"/>
      <c r="II58" s="380"/>
      <c r="IJ58" s="380"/>
      <c r="IK58" s="380"/>
      <c r="IL58" s="380"/>
      <c r="IM58" s="380"/>
      <c r="IN58" s="380"/>
      <c r="IO58" s="380"/>
      <c r="IP58" s="380"/>
      <c r="IQ58" s="380"/>
      <c r="IR58" s="380"/>
      <c r="IS58" s="380"/>
    </row>
    <row r="59" spans="1:253" s="388" customFormat="1" x14ac:dyDescent="0.2">
      <c r="B59" s="378"/>
      <c r="C59" s="378"/>
      <c r="D59" s="378"/>
      <c r="E59" s="378"/>
      <c r="F59" s="378"/>
      <c r="G59" s="378"/>
      <c r="H59" s="378"/>
      <c r="I59" s="378"/>
      <c r="J59" s="378"/>
      <c r="K59" s="378"/>
      <c r="L59" s="378"/>
      <c r="M59" s="380"/>
      <c r="N59" s="378"/>
      <c r="O59" s="380"/>
      <c r="P59" s="378"/>
      <c r="Q59" s="380"/>
      <c r="R59" s="378"/>
      <c r="S59" s="380"/>
      <c r="T59" s="378"/>
      <c r="U59" s="380"/>
      <c r="V59" s="378"/>
      <c r="W59" s="380"/>
      <c r="X59" s="378"/>
      <c r="Y59" s="380"/>
      <c r="Z59" s="378"/>
      <c r="AA59" s="380"/>
      <c r="AB59" s="378"/>
      <c r="AC59" s="378"/>
      <c r="AD59" s="378"/>
      <c r="AE59" s="378"/>
      <c r="AF59" s="380"/>
      <c r="AG59" s="380"/>
      <c r="AH59" s="380"/>
      <c r="AI59" s="380"/>
      <c r="AJ59" s="380"/>
      <c r="AK59" s="380"/>
      <c r="AL59" s="380"/>
      <c r="AM59" s="380"/>
      <c r="AN59" s="380"/>
      <c r="AO59" s="380"/>
      <c r="AP59" s="380"/>
      <c r="AQ59" s="380"/>
      <c r="AR59" s="380"/>
      <c r="AS59" s="380"/>
      <c r="AT59" s="380"/>
      <c r="AU59" s="380"/>
      <c r="AV59" s="380"/>
      <c r="AW59" s="380"/>
      <c r="AX59" s="380"/>
      <c r="AY59" s="380"/>
      <c r="AZ59" s="380"/>
      <c r="BA59" s="380"/>
      <c r="BB59" s="380"/>
      <c r="BC59" s="380"/>
      <c r="BD59" s="380"/>
      <c r="BE59" s="380"/>
      <c r="BF59" s="380"/>
      <c r="BG59" s="380"/>
      <c r="BH59" s="380"/>
      <c r="BI59" s="380"/>
      <c r="BJ59" s="380"/>
      <c r="BK59" s="380"/>
      <c r="BL59" s="380"/>
      <c r="BM59" s="380"/>
      <c r="BN59" s="380"/>
      <c r="BO59" s="380"/>
      <c r="BP59" s="380"/>
      <c r="BQ59" s="380"/>
      <c r="BR59" s="380"/>
      <c r="BS59" s="380"/>
      <c r="BT59" s="380"/>
      <c r="BU59" s="380"/>
      <c r="BV59" s="380"/>
      <c r="BW59" s="380"/>
      <c r="BX59" s="380"/>
      <c r="BY59" s="380"/>
      <c r="BZ59" s="380"/>
      <c r="CA59" s="380"/>
      <c r="CB59" s="380"/>
      <c r="CC59" s="380"/>
      <c r="CD59" s="380"/>
      <c r="CE59" s="380"/>
      <c r="CF59" s="380"/>
      <c r="CG59" s="380"/>
      <c r="CH59" s="380"/>
      <c r="CI59" s="380"/>
      <c r="CJ59" s="380"/>
      <c r="CK59" s="380"/>
      <c r="CL59" s="380"/>
      <c r="CM59" s="380"/>
      <c r="CN59" s="380"/>
      <c r="CO59" s="380"/>
      <c r="CP59" s="380"/>
      <c r="CQ59" s="380"/>
      <c r="CR59" s="380"/>
      <c r="CS59" s="380"/>
      <c r="CT59" s="380"/>
      <c r="CU59" s="380"/>
      <c r="CV59" s="380"/>
      <c r="CW59" s="380"/>
      <c r="CX59" s="380"/>
      <c r="CY59" s="380"/>
      <c r="CZ59" s="380"/>
      <c r="DA59" s="380"/>
      <c r="DB59" s="380"/>
      <c r="DC59" s="380"/>
      <c r="DD59" s="380"/>
      <c r="DE59" s="380"/>
      <c r="DF59" s="380"/>
      <c r="DG59" s="380"/>
      <c r="DH59" s="380"/>
      <c r="DI59" s="380"/>
      <c r="DJ59" s="380"/>
      <c r="DK59" s="380"/>
      <c r="DL59" s="380"/>
      <c r="DM59" s="380"/>
      <c r="DN59" s="380"/>
      <c r="DO59" s="380"/>
      <c r="DP59" s="380"/>
      <c r="DQ59" s="380"/>
      <c r="DR59" s="380"/>
      <c r="DS59" s="380"/>
      <c r="DT59" s="380"/>
      <c r="DU59" s="380"/>
      <c r="DV59" s="380"/>
      <c r="DW59" s="380"/>
      <c r="DX59" s="380"/>
      <c r="DY59" s="380"/>
      <c r="DZ59" s="380"/>
      <c r="EA59" s="380"/>
      <c r="EB59" s="380"/>
      <c r="EC59" s="380"/>
      <c r="ED59" s="380"/>
      <c r="EE59" s="380"/>
      <c r="EF59" s="380"/>
      <c r="EG59" s="380"/>
      <c r="EH59" s="380"/>
      <c r="EI59" s="380"/>
      <c r="EJ59" s="380"/>
      <c r="EK59" s="380"/>
      <c r="EL59" s="380"/>
      <c r="EM59" s="380"/>
      <c r="EN59" s="380"/>
      <c r="EO59" s="380"/>
      <c r="EP59" s="380"/>
      <c r="EQ59" s="380"/>
      <c r="ER59" s="380"/>
      <c r="ES59" s="380"/>
      <c r="ET59" s="380"/>
      <c r="EU59" s="380"/>
      <c r="EV59" s="380"/>
      <c r="EW59" s="380"/>
      <c r="EX59" s="380"/>
      <c r="EY59" s="380"/>
      <c r="EZ59" s="380"/>
      <c r="FA59" s="380"/>
      <c r="FB59" s="380"/>
      <c r="FC59" s="380"/>
      <c r="FD59" s="380"/>
      <c r="FE59" s="380"/>
      <c r="FF59" s="380"/>
      <c r="FG59" s="380"/>
      <c r="FH59" s="380"/>
      <c r="FI59" s="380"/>
      <c r="FJ59" s="380"/>
      <c r="FK59" s="380"/>
      <c r="FL59" s="380"/>
      <c r="FM59" s="380"/>
      <c r="FN59" s="380"/>
      <c r="FO59" s="380"/>
      <c r="FP59" s="380"/>
      <c r="FQ59" s="380"/>
      <c r="FR59" s="380"/>
      <c r="FS59" s="380"/>
      <c r="FT59" s="380"/>
      <c r="FU59" s="380"/>
      <c r="FV59" s="380"/>
      <c r="FW59" s="380"/>
      <c r="FX59" s="380"/>
      <c r="FY59" s="380"/>
      <c r="FZ59" s="380"/>
      <c r="GA59" s="380"/>
      <c r="GB59" s="380"/>
      <c r="GC59" s="380"/>
      <c r="GD59" s="380"/>
      <c r="GE59" s="380"/>
      <c r="GF59" s="380"/>
      <c r="GG59" s="380"/>
      <c r="GH59" s="380"/>
      <c r="GI59" s="380"/>
      <c r="GJ59" s="380"/>
      <c r="GK59" s="380"/>
      <c r="GL59" s="380"/>
      <c r="GM59" s="380"/>
      <c r="GN59" s="380"/>
      <c r="GO59" s="380"/>
      <c r="GP59" s="380"/>
      <c r="GQ59" s="380"/>
      <c r="GR59" s="380"/>
      <c r="GS59" s="380"/>
      <c r="GT59" s="380"/>
      <c r="GU59" s="380"/>
      <c r="GV59" s="380"/>
      <c r="GW59" s="380"/>
      <c r="GX59" s="380"/>
      <c r="GY59" s="380"/>
      <c r="GZ59" s="380"/>
      <c r="HA59" s="380"/>
      <c r="HB59" s="380"/>
      <c r="HC59" s="380"/>
      <c r="HD59" s="380"/>
      <c r="HE59" s="380"/>
      <c r="HF59" s="380"/>
      <c r="HG59" s="380"/>
      <c r="HH59" s="380"/>
      <c r="HI59" s="380"/>
      <c r="HJ59" s="380"/>
      <c r="HK59" s="380"/>
      <c r="HL59" s="380"/>
      <c r="HM59" s="380"/>
      <c r="HN59" s="380"/>
      <c r="HO59" s="380"/>
      <c r="HP59" s="380"/>
      <c r="HQ59" s="380"/>
      <c r="HR59" s="380"/>
      <c r="HS59" s="380"/>
      <c r="HT59" s="380"/>
      <c r="HU59" s="380"/>
      <c r="HV59" s="380"/>
      <c r="HW59" s="380"/>
      <c r="HX59" s="380"/>
      <c r="HY59" s="380"/>
      <c r="HZ59" s="380"/>
      <c r="IA59" s="380"/>
      <c r="IB59" s="380"/>
      <c r="IC59" s="380"/>
      <c r="ID59" s="380"/>
      <c r="IE59" s="380"/>
      <c r="IF59" s="380"/>
      <c r="IG59" s="380"/>
      <c r="IH59" s="380"/>
      <c r="II59" s="380"/>
      <c r="IJ59" s="380"/>
      <c r="IK59" s="380"/>
      <c r="IL59" s="380"/>
      <c r="IM59" s="380"/>
      <c r="IN59" s="380"/>
      <c r="IO59" s="380"/>
      <c r="IP59" s="380"/>
      <c r="IQ59" s="380"/>
      <c r="IR59" s="380"/>
      <c r="IS59" s="380"/>
    </row>
    <row r="60" spans="1:253" s="378" customFormat="1" x14ac:dyDescent="0.2">
      <c r="M60" s="380"/>
      <c r="O60" s="380"/>
      <c r="Q60" s="380"/>
      <c r="S60" s="380"/>
      <c r="U60" s="380"/>
      <c r="W60" s="380"/>
      <c r="Y60" s="380"/>
      <c r="AA60" s="380"/>
      <c r="AF60" s="380"/>
      <c r="AG60" s="380"/>
      <c r="AH60" s="380"/>
      <c r="AI60" s="380"/>
      <c r="AJ60" s="380"/>
      <c r="AK60" s="380"/>
      <c r="AL60" s="380"/>
      <c r="AM60" s="380"/>
      <c r="AN60" s="380"/>
      <c r="AO60" s="380"/>
      <c r="AP60" s="380"/>
      <c r="AQ60" s="380"/>
      <c r="AR60" s="380"/>
      <c r="AS60" s="380"/>
      <c r="AT60" s="380"/>
      <c r="AU60" s="380"/>
      <c r="AV60" s="380"/>
      <c r="AW60" s="380"/>
      <c r="AX60" s="380"/>
      <c r="AY60" s="380"/>
      <c r="AZ60" s="380"/>
      <c r="BA60" s="380"/>
      <c r="BB60" s="380"/>
      <c r="BC60" s="380"/>
      <c r="BD60" s="380"/>
      <c r="BE60" s="380"/>
      <c r="BF60" s="380"/>
      <c r="BG60" s="380"/>
      <c r="BH60" s="380"/>
      <c r="BI60" s="380"/>
      <c r="BJ60" s="380"/>
      <c r="BK60" s="380"/>
      <c r="BL60" s="380"/>
      <c r="BM60" s="380"/>
      <c r="BN60" s="380"/>
      <c r="BO60" s="380"/>
      <c r="BP60" s="380"/>
      <c r="BQ60" s="380"/>
      <c r="BR60" s="380"/>
      <c r="BS60" s="380"/>
      <c r="BT60" s="380"/>
      <c r="BU60" s="380"/>
      <c r="BV60" s="380"/>
      <c r="BW60" s="380"/>
      <c r="BX60" s="380"/>
      <c r="BY60" s="380"/>
      <c r="BZ60" s="380"/>
      <c r="CA60" s="380"/>
      <c r="CB60" s="380"/>
      <c r="CC60" s="380"/>
      <c r="CD60" s="380"/>
      <c r="CE60" s="380"/>
      <c r="CF60" s="380"/>
      <c r="CG60" s="380"/>
      <c r="CH60" s="380"/>
      <c r="CI60" s="380"/>
      <c r="CJ60" s="380"/>
      <c r="CK60" s="380"/>
      <c r="CL60" s="380"/>
      <c r="CM60" s="380"/>
      <c r="CN60" s="380"/>
      <c r="CO60" s="380"/>
      <c r="CP60" s="380"/>
      <c r="CQ60" s="380"/>
      <c r="CR60" s="380"/>
      <c r="CS60" s="380"/>
      <c r="CT60" s="380"/>
      <c r="CU60" s="380"/>
      <c r="CV60" s="380"/>
      <c r="CW60" s="380"/>
      <c r="CX60" s="380"/>
      <c r="CY60" s="380"/>
      <c r="CZ60" s="380"/>
      <c r="DA60" s="380"/>
      <c r="DB60" s="380"/>
      <c r="DC60" s="380"/>
      <c r="DD60" s="380"/>
      <c r="DE60" s="380"/>
      <c r="DF60" s="380"/>
      <c r="DG60" s="380"/>
      <c r="DH60" s="380"/>
      <c r="DI60" s="380"/>
      <c r="DJ60" s="380"/>
      <c r="DK60" s="380"/>
      <c r="DL60" s="380"/>
      <c r="DM60" s="380"/>
      <c r="DN60" s="380"/>
      <c r="DO60" s="380"/>
      <c r="DP60" s="380"/>
      <c r="DQ60" s="380"/>
      <c r="DR60" s="380"/>
      <c r="DS60" s="380"/>
      <c r="DT60" s="380"/>
      <c r="DU60" s="380"/>
      <c r="DV60" s="380"/>
      <c r="DW60" s="380"/>
      <c r="DX60" s="380"/>
      <c r="DY60" s="380"/>
      <c r="DZ60" s="380"/>
      <c r="EA60" s="380"/>
      <c r="EB60" s="380"/>
      <c r="EC60" s="380"/>
      <c r="ED60" s="380"/>
      <c r="EE60" s="380"/>
      <c r="EF60" s="380"/>
      <c r="EG60" s="380"/>
      <c r="EH60" s="380"/>
      <c r="EI60" s="380"/>
      <c r="EJ60" s="380"/>
      <c r="EK60" s="380"/>
      <c r="EL60" s="380"/>
      <c r="EM60" s="380"/>
      <c r="EN60" s="380"/>
      <c r="EO60" s="380"/>
      <c r="EP60" s="380"/>
      <c r="EQ60" s="380"/>
      <c r="ER60" s="380"/>
      <c r="ES60" s="380"/>
      <c r="ET60" s="380"/>
      <c r="EU60" s="380"/>
      <c r="EV60" s="380"/>
      <c r="EW60" s="380"/>
      <c r="EX60" s="380"/>
      <c r="EY60" s="380"/>
      <c r="EZ60" s="380"/>
      <c r="FA60" s="380"/>
      <c r="FB60" s="380"/>
      <c r="FC60" s="380"/>
      <c r="FD60" s="380"/>
      <c r="FE60" s="380"/>
      <c r="FF60" s="380"/>
      <c r="FG60" s="380"/>
      <c r="FH60" s="380"/>
      <c r="FI60" s="380"/>
      <c r="FJ60" s="380"/>
      <c r="FK60" s="380"/>
      <c r="FL60" s="380"/>
      <c r="FM60" s="380"/>
      <c r="FN60" s="380"/>
      <c r="FO60" s="380"/>
      <c r="FP60" s="380"/>
      <c r="FQ60" s="380"/>
      <c r="FR60" s="380"/>
      <c r="FS60" s="380"/>
      <c r="FT60" s="380"/>
      <c r="FU60" s="380"/>
      <c r="FV60" s="380"/>
      <c r="FW60" s="380"/>
      <c r="FX60" s="380"/>
      <c r="FY60" s="380"/>
      <c r="FZ60" s="380"/>
      <c r="GA60" s="380"/>
      <c r="GB60" s="380"/>
      <c r="GC60" s="380"/>
      <c r="GD60" s="380"/>
      <c r="GE60" s="380"/>
      <c r="GF60" s="380"/>
      <c r="GG60" s="380"/>
      <c r="GH60" s="380"/>
      <c r="GI60" s="380"/>
      <c r="GJ60" s="380"/>
      <c r="GK60" s="380"/>
      <c r="GL60" s="380"/>
      <c r="GM60" s="380"/>
      <c r="GN60" s="380"/>
      <c r="GO60" s="380"/>
      <c r="GP60" s="380"/>
      <c r="GQ60" s="380"/>
      <c r="GR60" s="380"/>
      <c r="GS60" s="380"/>
      <c r="GT60" s="380"/>
      <c r="GU60" s="380"/>
      <c r="GV60" s="380"/>
      <c r="GW60" s="380"/>
      <c r="GX60" s="380"/>
      <c r="GY60" s="380"/>
      <c r="GZ60" s="380"/>
      <c r="HA60" s="380"/>
      <c r="HB60" s="380"/>
      <c r="HC60" s="380"/>
      <c r="HD60" s="380"/>
      <c r="HE60" s="380"/>
      <c r="HF60" s="380"/>
      <c r="HG60" s="380"/>
      <c r="HH60" s="380"/>
      <c r="HI60" s="380"/>
      <c r="HJ60" s="380"/>
      <c r="HK60" s="380"/>
      <c r="HL60" s="380"/>
      <c r="HM60" s="380"/>
      <c r="HN60" s="380"/>
      <c r="HO60" s="380"/>
      <c r="HP60" s="380"/>
      <c r="HQ60" s="380"/>
      <c r="HR60" s="380"/>
      <c r="HS60" s="380"/>
      <c r="HT60" s="380"/>
      <c r="HU60" s="380"/>
      <c r="HV60" s="380"/>
      <c r="HW60" s="380"/>
      <c r="HX60" s="380"/>
      <c r="HY60" s="380"/>
      <c r="HZ60" s="380"/>
      <c r="IA60" s="380"/>
      <c r="IB60" s="380"/>
      <c r="IC60" s="380"/>
      <c r="ID60" s="380"/>
      <c r="IE60" s="380"/>
      <c r="IF60" s="380"/>
      <c r="IG60" s="380"/>
      <c r="IH60" s="380"/>
      <c r="II60" s="380"/>
      <c r="IJ60" s="380"/>
      <c r="IK60" s="380"/>
      <c r="IL60" s="380"/>
      <c r="IM60" s="380"/>
      <c r="IN60" s="380"/>
      <c r="IO60" s="380"/>
      <c r="IP60" s="380"/>
      <c r="IQ60" s="380"/>
      <c r="IR60" s="380"/>
      <c r="IS60" s="380"/>
    </row>
    <row r="61" spans="1:253" s="378" customFormat="1" x14ac:dyDescent="0.2">
      <c r="M61" s="380"/>
      <c r="O61" s="380"/>
      <c r="Q61" s="380"/>
      <c r="S61" s="380"/>
      <c r="U61" s="380"/>
      <c r="W61" s="380"/>
      <c r="Y61" s="380"/>
      <c r="AA61" s="380"/>
      <c r="AF61" s="380"/>
      <c r="AG61" s="380"/>
      <c r="AH61" s="380"/>
      <c r="AI61" s="380"/>
      <c r="AJ61" s="380"/>
      <c r="AK61" s="380"/>
      <c r="AL61" s="380"/>
      <c r="AM61" s="380"/>
      <c r="AN61" s="380"/>
      <c r="AO61" s="380"/>
      <c r="AP61" s="380"/>
      <c r="AQ61" s="380"/>
      <c r="AR61" s="380"/>
      <c r="AS61" s="380"/>
      <c r="AT61" s="380"/>
      <c r="AU61" s="380"/>
      <c r="AV61" s="380"/>
      <c r="AW61" s="380"/>
      <c r="AX61" s="380"/>
      <c r="AY61" s="380"/>
      <c r="AZ61" s="380"/>
      <c r="BA61" s="380"/>
      <c r="BB61" s="380"/>
      <c r="BC61" s="380"/>
      <c r="BD61" s="380"/>
      <c r="BE61" s="380"/>
      <c r="BF61" s="380"/>
      <c r="BG61" s="380"/>
      <c r="BH61" s="380"/>
      <c r="BI61" s="380"/>
      <c r="BJ61" s="380"/>
      <c r="BK61" s="380"/>
      <c r="BL61" s="380"/>
      <c r="BM61" s="380"/>
      <c r="BN61" s="380"/>
      <c r="BO61" s="380"/>
      <c r="BP61" s="380"/>
      <c r="BQ61" s="380"/>
      <c r="BR61" s="380"/>
      <c r="BS61" s="380"/>
      <c r="BT61" s="380"/>
      <c r="BU61" s="380"/>
      <c r="BV61" s="380"/>
      <c r="BW61" s="380"/>
      <c r="BX61" s="380"/>
      <c r="BY61" s="380"/>
      <c r="BZ61" s="380"/>
      <c r="CA61" s="380"/>
      <c r="CB61" s="380"/>
      <c r="CC61" s="380"/>
      <c r="CD61" s="380"/>
      <c r="CE61" s="380"/>
      <c r="CF61" s="380"/>
      <c r="CG61" s="380"/>
      <c r="CH61" s="380"/>
      <c r="CI61" s="380"/>
      <c r="CJ61" s="380"/>
      <c r="CK61" s="380"/>
      <c r="CL61" s="380"/>
      <c r="CM61" s="380"/>
      <c r="CN61" s="380"/>
      <c r="CO61" s="380"/>
      <c r="CP61" s="380"/>
      <c r="CQ61" s="380"/>
      <c r="CR61" s="380"/>
      <c r="CS61" s="380"/>
      <c r="CT61" s="380"/>
      <c r="CU61" s="380"/>
      <c r="CV61" s="380"/>
      <c r="CW61" s="380"/>
      <c r="CX61" s="380"/>
      <c r="CY61" s="380"/>
      <c r="CZ61" s="380"/>
      <c r="DA61" s="380"/>
      <c r="DB61" s="380"/>
      <c r="DC61" s="380"/>
      <c r="DD61" s="380"/>
      <c r="DE61" s="380"/>
      <c r="DF61" s="380"/>
      <c r="DG61" s="380"/>
      <c r="DH61" s="380"/>
      <c r="DI61" s="380"/>
      <c r="DJ61" s="380"/>
      <c r="DK61" s="380"/>
      <c r="DL61" s="380"/>
      <c r="DM61" s="380"/>
      <c r="DN61" s="380"/>
      <c r="DO61" s="380"/>
      <c r="DP61" s="380"/>
      <c r="DQ61" s="380"/>
      <c r="DR61" s="380"/>
      <c r="DS61" s="380"/>
      <c r="DT61" s="380"/>
      <c r="DU61" s="380"/>
      <c r="DV61" s="380"/>
      <c r="DW61" s="380"/>
      <c r="DX61" s="380"/>
      <c r="DY61" s="380"/>
      <c r="DZ61" s="380"/>
      <c r="EA61" s="380"/>
      <c r="EB61" s="380"/>
      <c r="EC61" s="380"/>
      <c r="ED61" s="380"/>
      <c r="EE61" s="380"/>
      <c r="EF61" s="380"/>
      <c r="EG61" s="380"/>
      <c r="EH61" s="380"/>
      <c r="EI61" s="380"/>
      <c r="EJ61" s="380"/>
      <c r="EK61" s="380"/>
      <c r="EL61" s="380"/>
      <c r="EM61" s="380"/>
      <c r="EN61" s="380"/>
      <c r="EO61" s="380"/>
      <c r="EP61" s="380"/>
      <c r="EQ61" s="380"/>
      <c r="ER61" s="380"/>
      <c r="ES61" s="380"/>
      <c r="ET61" s="380"/>
      <c r="EU61" s="380"/>
      <c r="EV61" s="380"/>
      <c r="EW61" s="380"/>
      <c r="EX61" s="380"/>
      <c r="EY61" s="380"/>
      <c r="EZ61" s="380"/>
      <c r="FA61" s="380"/>
      <c r="FB61" s="380"/>
      <c r="FC61" s="380"/>
      <c r="FD61" s="380"/>
      <c r="FE61" s="380"/>
      <c r="FF61" s="380"/>
      <c r="FG61" s="380"/>
      <c r="FH61" s="380"/>
      <c r="FI61" s="380"/>
      <c r="FJ61" s="380"/>
      <c r="FK61" s="380"/>
      <c r="FL61" s="380"/>
      <c r="FM61" s="380"/>
      <c r="FN61" s="380"/>
      <c r="FO61" s="380"/>
      <c r="FP61" s="380"/>
      <c r="FQ61" s="380"/>
      <c r="FR61" s="380"/>
      <c r="FS61" s="380"/>
      <c r="FT61" s="380"/>
      <c r="FU61" s="380"/>
      <c r="FV61" s="380"/>
      <c r="FW61" s="380"/>
      <c r="FX61" s="380"/>
      <c r="FY61" s="380"/>
      <c r="FZ61" s="380"/>
      <c r="GA61" s="380"/>
      <c r="GB61" s="380"/>
      <c r="GC61" s="380"/>
      <c r="GD61" s="380"/>
      <c r="GE61" s="380"/>
      <c r="GF61" s="380"/>
      <c r="GG61" s="380"/>
      <c r="GH61" s="380"/>
      <c r="GI61" s="380"/>
      <c r="GJ61" s="380"/>
      <c r="GK61" s="380"/>
      <c r="GL61" s="380"/>
      <c r="GM61" s="380"/>
      <c r="GN61" s="380"/>
      <c r="GO61" s="380"/>
      <c r="GP61" s="380"/>
      <c r="GQ61" s="380"/>
      <c r="GR61" s="380"/>
      <c r="GS61" s="380"/>
      <c r="GT61" s="380"/>
      <c r="GU61" s="380"/>
      <c r="GV61" s="380"/>
      <c r="GW61" s="380"/>
      <c r="GX61" s="380"/>
      <c r="GY61" s="380"/>
      <c r="GZ61" s="380"/>
      <c r="HA61" s="380"/>
      <c r="HB61" s="380"/>
      <c r="HC61" s="380"/>
      <c r="HD61" s="380"/>
      <c r="HE61" s="380"/>
      <c r="HF61" s="380"/>
      <c r="HG61" s="380"/>
      <c r="HH61" s="380"/>
      <c r="HI61" s="380"/>
      <c r="HJ61" s="380"/>
      <c r="HK61" s="380"/>
      <c r="HL61" s="380"/>
      <c r="HM61" s="380"/>
      <c r="HN61" s="380"/>
      <c r="HO61" s="380"/>
      <c r="HP61" s="380"/>
      <c r="HQ61" s="380"/>
      <c r="HR61" s="380"/>
      <c r="HS61" s="380"/>
      <c r="HT61" s="380"/>
      <c r="HU61" s="380"/>
      <c r="HV61" s="380"/>
      <c r="HW61" s="380"/>
      <c r="HX61" s="380"/>
      <c r="HY61" s="380"/>
      <c r="HZ61" s="380"/>
      <c r="IA61" s="380"/>
      <c r="IB61" s="380"/>
      <c r="IC61" s="380"/>
      <c r="ID61" s="380"/>
      <c r="IE61" s="380"/>
      <c r="IF61" s="380"/>
      <c r="IG61" s="380"/>
      <c r="IH61" s="380"/>
      <c r="II61" s="380"/>
      <c r="IJ61" s="380"/>
      <c r="IK61" s="380"/>
      <c r="IL61" s="380"/>
      <c r="IM61" s="380"/>
      <c r="IN61" s="380"/>
      <c r="IO61" s="380"/>
      <c r="IP61" s="380"/>
      <c r="IQ61" s="380"/>
      <c r="IR61" s="380"/>
      <c r="IS61" s="380"/>
    </row>
    <row r="62" spans="1:253" s="378" customFormat="1" x14ac:dyDescent="0.2">
      <c r="M62" s="380"/>
      <c r="O62" s="380"/>
      <c r="Q62" s="380"/>
      <c r="S62" s="380"/>
      <c r="U62" s="380"/>
      <c r="W62" s="380"/>
      <c r="Y62" s="380"/>
      <c r="AA62" s="380"/>
      <c r="AF62" s="380"/>
      <c r="AG62" s="380"/>
      <c r="AH62" s="380"/>
      <c r="AI62" s="380"/>
      <c r="AJ62" s="380"/>
      <c r="AK62" s="380"/>
      <c r="AL62" s="380"/>
      <c r="AM62" s="380"/>
      <c r="AN62" s="380"/>
      <c r="AO62" s="380"/>
      <c r="AP62" s="380"/>
      <c r="AQ62" s="380"/>
      <c r="AR62" s="380"/>
      <c r="AS62" s="380"/>
      <c r="AT62" s="380"/>
      <c r="AU62" s="380"/>
      <c r="AV62" s="380"/>
      <c r="AW62" s="380"/>
      <c r="AX62" s="380"/>
      <c r="AY62" s="380"/>
      <c r="AZ62" s="380"/>
      <c r="BA62" s="380"/>
      <c r="BB62" s="380"/>
      <c r="BC62" s="380"/>
      <c r="BD62" s="380"/>
      <c r="BE62" s="380"/>
      <c r="BF62" s="380"/>
      <c r="BG62" s="380"/>
      <c r="BH62" s="380"/>
      <c r="BI62" s="380"/>
      <c r="BJ62" s="380"/>
      <c r="BK62" s="380"/>
      <c r="BL62" s="380"/>
      <c r="BM62" s="380"/>
      <c r="BN62" s="380"/>
      <c r="BO62" s="380"/>
      <c r="BP62" s="380"/>
      <c r="BQ62" s="380"/>
      <c r="BR62" s="380"/>
      <c r="BS62" s="380"/>
      <c r="BT62" s="380"/>
      <c r="BU62" s="380"/>
      <c r="BV62" s="380"/>
      <c r="BW62" s="380"/>
      <c r="BX62" s="380"/>
      <c r="BY62" s="380"/>
      <c r="BZ62" s="380"/>
      <c r="CA62" s="380"/>
      <c r="CB62" s="380"/>
      <c r="CC62" s="380"/>
      <c r="CD62" s="380"/>
      <c r="CE62" s="380"/>
      <c r="CF62" s="380"/>
      <c r="CG62" s="380"/>
      <c r="CH62" s="380"/>
      <c r="CI62" s="380"/>
      <c r="CJ62" s="380"/>
      <c r="CK62" s="380"/>
      <c r="CL62" s="380"/>
      <c r="CM62" s="380"/>
      <c r="CN62" s="380"/>
      <c r="CO62" s="380"/>
      <c r="CP62" s="380"/>
      <c r="CQ62" s="380"/>
      <c r="CR62" s="380"/>
      <c r="CS62" s="380"/>
      <c r="CT62" s="380"/>
      <c r="CU62" s="380"/>
      <c r="CV62" s="380"/>
      <c r="CW62" s="380"/>
      <c r="CX62" s="380"/>
      <c r="CY62" s="380"/>
      <c r="CZ62" s="380"/>
      <c r="DA62" s="380"/>
      <c r="DB62" s="380"/>
      <c r="DC62" s="380"/>
      <c r="DD62" s="380"/>
      <c r="DE62" s="380"/>
      <c r="DF62" s="380"/>
      <c r="DG62" s="380"/>
      <c r="DH62" s="380"/>
      <c r="DI62" s="380"/>
      <c r="DJ62" s="380"/>
      <c r="DK62" s="380"/>
      <c r="DL62" s="380"/>
      <c r="DM62" s="380"/>
      <c r="DN62" s="380"/>
      <c r="DO62" s="380"/>
      <c r="DP62" s="380"/>
      <c r="DQ62" s="380"/>
      <c r="DR62" s="380"/>
      <c r="DS62" s="380"/>
      <c r="DT62" s="380"/>
      <c r="DU62" s="380"/>
      <c r="DV62" s="380"/>
      <c r="DW62" s="380"/>
      <c r="DX62" s="380"/>
      <c r="DY62" s="380"/>
      <c r="DZ62" s="380"/>
      <c r="EA62" s="380"/>
      <c r="EB62" s="380"/>
      <c r="EC62" s="380"/>
      <c r="ED62" s="380"/>
      <c r="EE62" s="380"/>
      <c r="EF62" s="380"/>
      <c r="EG62" s="380"/>
      <c r="EH62" s="380"/>
      <c r="EI62" s="380"/>
      <c r="EJ62" s="380"/>
      <c r="EK62" s="380"/>
      <c r="EL62" s="380"/>
      <c r="EM62" s="380"/>
      <c r="EN62" s="380"/>
      <c r="EO62" s="380"/>
      <c r="EP62" s="380"/>
      <c r="EQ62" s="380"/>
      <c r="ER62" s="380"/>
      <c r="ES62" s="380"/>
      <c r="ET62" s="380"/>
      <c r="EU62" s="380"/>
      <c r="EV62" s="380"/>
      <c r="EW62" s="380"/>
      <c r="EX62" s="380"/>
      <c r="EY62" s="380"/>
      <c r="EZ62" s="380"/>
      <c r="FA62" s="380"/>
      <c r="FB62" s="380"/>
      <c r="FC62" s="380"/>
      <c r="FD62" s="380"/>
      <c r="FE62" s="380"/>
      <c r="FF62" s="380"/>
      <c r="FG62" s="380"/>
      <c r="FH62" s="380"/>
      <c r="FI62" s="380"/>
      <c r="FJ62" s="380"/>
      <c r="FK62" s="380"/>
      <c r="FL62" s="380"/>
      <c r="FM62" s="380"/>
      <c r="FN62" s="380"/>
      <c r="FO62" s="380"/>
      <c r="FP62" s="380"/>
      <c r="FQ62" s="380"/>
      <c r="FR62" s="380"/>
      <c r="FS62" s="380"/>
      <c r="FT62" s="380"/>
      <c r="FU62" s="380"/>
      <c r="FV62" s="380"/>
      <c r="FW62" s="380"/>
      <c r="FX62" s="380"/>
      <c r="FY62" s="380"/>
      <c r="FZ62" s="380"/>
      <c r="GA62" s="380"/>
      <c r="GB62" s="380"/>
      <c r="GC62" s="380"/>
      <c r="GD62" s="380"/>
      <c r="GE62" s="380"/>
      <c r="GF62" s="380"/>
      <c r="GG62" s="380"/>
      <c r="GH62" s="380"/>
      <c r="GI62" s="380"/>
      <c r="GJ62" s="380"/>
      <c r="GK62" s="380"/>
      <c r="GL62" s="380"/>
      <c r="GM62" s="380"/>
      <c r="GN62" s="380"/>
      <c r="GO62" s="380"/>
      <c r="GP62" s="380"/>
      <c r="GQ62" s="380"/>
      <c r="GR62" s="380"/>
      <c r="GS62" s="380"/>
      <c r="GT62" s="380"/>
      <c r="GU62" s="380"/>
      <c r="GV62" s="380"/>
      <c r="GW62" s="380"/>
      <c r="GX62" s="380"/>
      <c r="GY62" s="380"/>
      <c r="GZ62" s="380"/>
      <c r="HA62" s="380"/>
      <c r="HB62" s="380"/>
      <c r="HC62" s="380"/>
      <c r="HD62" s="380"/>
      <c r="HE62" s="380"/>
      <c r="HF62" s="380"/>
      <c r="HG62" s="380"/>
      <c r="HH62" s="380"/>
      <c r="HI62" s="380"/>
      <c r="HJ62" s="380"/>
      <c r="HK62" s="380"/>
      <c r="HL62" s="380"/>
      <c r="HM62" s="380"/>
      <c r="HN62" s="380"/>
      <c r="HO62" s="380"/>
      <c r="HP62" s="380"/>
      <c r="HQ62" s="380"/>
      <c r="HR62" s="380"/>
      <c r="HS62" s="380"/>
      <c r="HT62" s="380"/>
      <c r="HU62" s="380"/>
      <c r="HV62" s="380"/>
      <c r="HW62" s="380"/>
      <c r="HX62" s="380"/>
      <c r="HY62" s="380"/>
      <c r="HZ62" s="380"/>
      <c r="IA62" s="380"/>
      <c r="IB62" s="380"/>
      <c r="IC62" s="380"/>
      <c r="ID62" s="380"/>
      <c r="IE62" s="380"/>
      <c r="IF62" s="380"/>
      <c r="IG62" s="380"/>
      <c r="IH62" s="380"/>
      <c r="II62" s="380"/>
      <c r="IJ62" s="380"/>
      <c r="IK62" s="380"/>
      <c r="IL62" s="380"/>
      <c r="IM62" s="380"/>
      <c r="IN62" s="380"/>
      <c r="IO62" s="380"/>
      <c r="IP62" s="380"/>
      <c r="IQ62" s="380"/>
      <c r="IR62" s="380"/>
      <c r="IS62" s="380"/>
    </row>
    <row r="63" spans="1:253" s="378" customFormat="1" x14ac:dyDescent="0.2">
      <c r="M63" s="380"/>
      <c r="O63" s="380"/>
      <c r="Q63" s="380"/>
      <c r="S63" s="380"/>
      <c r="U63" s="380"/>
      <c r="W63" s="380"/>
      <c r="Y63" s="380"/>
      <c r="AA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380"/>
      <c r="BD63" s="380"/>
      <c r="BE63" s="380"/>
      <c r="BF63" s="380"/>
      <c r="BG63" s="380"/>
      <c r="BH63" s="380"/>
      <c r="BI63" s="380"/>
      <c r="BJ63" s="380"/>
      <c r="BK63" s="380"/>
      <c r="BL63" s="380"/>
      <c r="BM63" s="380"/>
      <c r="BN63" s="380"/>
      <c r="BO63" s="380"/>
      <c r="BP63" s="380"/>
      <c r="BQ63" s="380"/>
      <c r="BR63" s="380"/>
      <c r="BS63" s="380"/>
      <c r="BT63" s="380"/>
      <c r="BU63" s="380"/>
      <c r="BV63" s="380"/>
      <c r="BW63" s="380"/>
      <c r="BX63" s="380"/>
      <c r="BY63" s="380"/>
      <c r="BZ63" s="380"/>
      <c r="CA63" s="380"/>
      <c r="CB63" s="380"/>
      <c r="CC63" s="380"/>
      <c r="CD63" s="380"/>
      <c r="CE63" s="380"/>
      <c r="CF63" s="380"/>
      <c r="CG63" s="380"/>
      <c r="CH63" s="380"/>
      <c r="CI63" s="380"/>
      <c r="CJ63" s="380"/>
      <c r="CK63" s="380"/>
      <c r="CL63" s="380"/>
      <c r="CM63" s="380"/>
      <c r="CN63" s="380"/>
      <c r="CO63" s="380"/>
      <c r="CP63" s="380"/>
      <c r="CQ63" s="380"/>
      <c r="CR63" s="380"/>
      <c r="CS63" s="380"/>
      <c r="CT63" s="380"/>
      <c r="CU63" s="380"/>
      <c r="CV63" s="380"/>
      <c r="CW63" s="380"/>
      <c r="CX63" s="380"/>
      <c r="CY63" s="380"/>
      <c r="CZ63" s="380"/>
      <c r="DA63" s="380"/>
      <c r="DB63" s="380"/>
      <c r="DC63" s="380"/>
      <c r="DD63" s="380"/>
      <c r="DE63" s="380"/>
      <c r="DF63" s="380"/>
      <c r="DG63" s="380"/>
      <c r="DH63" s="380"/>
      <c r="DI63" s="380"/>
      <c r="DJ63" s="380"/>
      <c r="DK63" s="380"/>
      <c r="DL63" s="380"/>
      <c r="DM63" s="380"/>
      <c r="DN63" s="380"/>
      <c r="DO63" s="380"/>
      <c r="DP63" s="380"/>
      <c r="DQ63" s="380"/>
      <c r="DR63" s="380"/>
      <c r="DS63" s="380"/>
      <c r="DT63" s="380"/>
      <c r="DU63" s="380"/>
      <c r="DV63" s="380"/>
      <c r="DW63" s="380"/>
      <c r="DX63" s="380"/>
      <c r="DY63" s="380"/>
      <c r="DZ63" s="380"/>
      <c r="EA63" s="380"/>
      <c r="EB63" s="380"/>
      <c r="EC63" s="380"/>
      <c r="ED63" s="380"/>
      <c r="EE63" s="380"/>
      <c r="EF63" s="380"/>
      <c r="EG63" s="380"/>
      <c r="EH63" s="380"/>
      <c r="EI63" s="380"/>
      <c r="EJ63" s="380"/>
      <c r="EK63" s="380"/>
      <c r="EL63" s="380"/>
      <c r="EM63" s="380"/>
      <c r="EN63" s="380"/>
      <c r="EO63" s="380"/>
      <c r="EP63" s="380"/>
      <c r="EQ63" s="380"/>
      <c r="ER63" s="380"/>
      <c r="ES63" s="380"/>
      <c r="ET63" s="380"/>
      <c r="EU63" s="380"/>
      <c r="EV63" s="380"/>
      <c r="EW63" s="380"/>
      <c r="EX63" s="380"/>
      <c r="EY63" s="380"/>
      <c r="EZ63" s="380"/>
      <c r="FA63" s="380"/>
      <c r="FB63" s="380"/>
      <c r="FC63" s="380"/>
      <c r="FD63" s="380"/>
      <c r="FE63" s="380"/>
      <c r="FF63" s="380"/>
      <c r="FG63" s="380"/>
      <c r="FH63" s="380"/>
      <c r="FI63" s="380"/>
      <c r="FJ63" s="380"/>
      <c r="FK63" s="380"/>
      <c r="FL63" s="380"/>
      <c r="FM63" s="380"/>
      <c r="FN63" s="380"/>
      <c r="FO63" s="380"/>
      <c r="FP63" s="380"/>
      <c r="FQ63" s="380"/>
      <c r="FR63" s="380"/>
      <c r="FS63" s="380"/>
      <c r="FT63" s="380"/>
      <c r="FU63" s="380"/>
      <c r="FV63" s="380"/>
      <c r="FW63" s="380"/>
      <c r="FX63" s="380"/>
      <c r="FY63" s="380"/>
      <c r="FZ63" s="380"/>
      <c r="GA63" s="380"/>
      <c r="GB63" s="380"/>
      <c r="GC63" s="380"/>
      <c r="GD63" s="380"/>
      <c r="GE63" s="380"/>
      <c r="GF63" s="380"/>
      <c r="GG63" s="380"/>
      <c r="GH63" s="380"/>
      <c r="GI63" s="380"/>
      <c r="GJ63" s="380"/>
      <c r="GK63" s="380"/>
      <c r="GL63" s="380"/>
      <c r="GM63" s="380"/>
      <c r="GN63" s="380"/>
      <c r="GO63" s="380"/>
      <c r="GP63" s="380"/>
      <c r="GQ63" s="380"/>
      <c r="GR63" s="380"/>
      <c r="GS63" s="380"/>
      <c r="GT63" s="380"/>
      <c r="GU63" s="380"/>
      <c r="GV63" s="380"/>
      <c r="GW63" s="380"/>
      <c r="GX63" s="380"/>
      <c r="GY63" s="380"/>
      <c r="GZ63" s="380"/>
      <c r="HA63" s="380"/>
      <c r="HB63" s="380"/>
      <c r="HC63" s="380"/>
      <c r="HD63" s="380"/>
      <c r="HE63" s="380"/>
      <c r="HF63" s="380"/>
      <c r="HG63" s="380"/>
      <c r="HH63" s="380"/>
      <c r="HI63" s="380"/>
      <c r="HJ63" s="380"/>
      <c r="HK63" s="380"/>
      <c r="HL63" s="380"/>
      <c r="HM63" s="380"/>
      <c r="HN63" s="380"/>
      <c r="HO63" s="380"/>
      <c r="HP63" s="380"/>
      <c r="HQ63" s="380"/>
      <c r="HR63" s="380"/>
      <c r="HS63" s="380"/>
      <c r="HT63" s="380"/>
      <c r="HU63" s="380"/>
      <c r="HV63" s="380"/>
      <c r="HW63" s="380"/>
      <c r="HX63" s="380"/>
      <c r="HY63" s="380"/>
      <c r="HZ63" s="380"/>
      <c r="IA63" s="380"/>
      <c r="IB63" s="380"/>
      <c r="IC63" s="380"/>
      <c r="ID63" s="380"/>
      <c r="IE63" s="380"/>
      <c r="IF63" s="380"/>
      <c r="IG63" s="380"/>
      <c r="IH63" s="380"/>
      <c r="II63" s="380"/>
      <c r="IJ63" s="380"/>
      <c r="IK63" s="380"/>
      <c r="IL63" s="380"/>
      <c r="IM63" s="380"/>
      <c r="IN63" s="380"/>
      <c r="IO63" s="380"/>
      <c r="IP63" s="380"/>
      <c r="IQ63" s="380"/>
      <c r="IR63" s="380"/>
      <c r="IS63" s="380"/>
    </row>
    <row r="64" spans="1:253" x14ac:dyDescent="0.2">
      <c r="A64" s="380"/>
    </row>
    <row r="65" x14ac:dyDescent="0.2"/>
    <row r="66" x14ac:dyDescent="0.2"/>
    <row r="67" x14ac:dyDescent="0.2"/>
    <row r="68" hidden="1" x14ac:dyDescent="0.2"/>
    <row r="69" hidden="1" x14ac:dyDescent="0.2"/>
    <row r="70" hidden="1" x14ac:dyDescent="0.2"/>
    <row r="71" hidden="1" x14ac:dyDescent="0.2"/>
    <row r="72" hidden="1" x14ac:dyDescent="0.2"/>
    <row r="73" x14ac:dyDescent="0.2"/>
    <row r="74" x14ac:dyDescent="0.2"/>
    <row r="75" x14ac:dyDescent="0.2"/>
    <row r="76" x14ac:dyDescent="0.2"/>
    <row r="77" x14ac:dyDescent="0.2"/>
  </sheetData>
  <sheetProtection algorithmName="SHA-512" hashValue="LdRQtyFyfwuHKzHRVIEydaXNkpYx0oMnvwCfyDUFUxQ5b0aXOtudN37WbAqLOO/za3vGsrcryDmOccTnUQYoLQ==" saltValue="LwHdCQ8YyCLY50+0ZiKt9A==" spinCount="100000" sheet="1" objects="1" scenarios="1"/>
  <mergeCells count="10">
    <mergeCell ref="G5:I6"/>
    <mergeCell ref="E5:E6"/>
    <mergeCell ref="C5:C6"/>
    <mergeCell ref="AA5:AA6"/>
    <mergeCell ref="U5:U6"/>
    <mergeCell ref="S5:S6"/>
    <mergeCell ref="M5:M6"/>
    <mergeCell ref="W5:Y5"/>
    <mergeCell ref="O5:Q5"/>
    <mergeCell ref="K5:K6"/>
  </mergeCells>
  <phoneticPr fontId="11" type="noConversion"/>
  <pageMargins left="0.34" right="0.34" top="0.5" bottom="0.4" header="0.2" footer="0.2"/>
  <pageSetup paperSize="9" scale="74" orientation="landscape" r:id="rId1"/>
  <headerFooter alignWithMargins="0">
    <oddFooter>&amp;L&amp;8&amp;A&amp;R&amp;8&amp;P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6"/>
  <sheetViews>
    <sheetView showGridLines="0" view="pageBreakPreview" topLeftCell="A97" zoomScale="80" zoomScaleNormal="100" zoomScaleSheetLayoutView="80" workbookViewId="0">
      <selection activeCell="D136" sqref="D136"/>
    </sheetView>
  </sheetViews>
  <sheetFormatPr defaultColWidth="0" defaultRowHeight="11.25" zeroHeight="1" x14ac:dyDescent="0.2"/>
  <cols>
    <col min="1" max="1" width="2.28515625" style="493" customWidth="1"/>
    <col min="2" max="2" width="5.7109375" style="493" customWidth="1"/>
    <col min="3" max="4" width="2.28515625" style="493" customWidth="1"/>
    <col min="5" max="5" width="6.28515625" style="485" customWidth="1"/>
    <col min="6" max="6" width="15.7109375" style="493" customWidth="1"/>
    <col min="7" max="7" width="12.7109375" style="493" customWidth="1"/>
    <col min="8" max="8" width="0.7109375" style="493" customWidth="1"/>
    <col min="9" max="9" width="12.7109375" style="493" customWidth="1"/>
    <col min="10" max="10" width="0.7109375" style="493" customWidth="1"/>
    <col min="11" max="11" width="12.85546875" style="493" customWidth="1"/>
    <col min="12" max="12" width="0.7109375" style="493" customWidth="1"/>
    <col min="13" max="13" width="0.7109375" style="493" hidden="1" customWidth="1"/>
    <col min="14" max="14" width="12.85546875" style="493" customWidth="1"/>
    <col min="15" max="15" width="0.7109375" style="493" customWidth="1"/>
    <col min="16" max="16" width="12.85546875" style="493" customWidth="1"/>
    <col min="17" max="17" width="0.7109375" style="494" customWidth="1"/>
    <col min="18" max="18" width="12.7109375" style="494" customWidth="1"/>
    <col min="19" max="19" width="2.28515625" style="494" customWidth="1"/>
    <col min="20" max="20" width="2.28515625" style="494" hidden="1" customWidth="1"/>
    <col min="21" max="21" width="7.7109375" style="493" hidden="1" customWidth="1"/>
    <col min="22" max="29" width="0" style="494" hidden="1" customWidth="1"/>
    <col min="30" max="32" width="7.7109375" style="494" hidden="1" customWidth="1"/>
    <col min="33" max="16384" width="0" style="494" hidden="1"/>
  </cols>
  <sheetData>
    <row r="1" spans="1:20" s="419" customFormat="1" ht="13.5" thickBot="1" x14ac:dyDescent="0.3">
      <c r="B1" s="610" t="s">
        <v>824</v>
      </c>
      <c r="E1" s="644"/>
      <c r="F1" s="644"/>
      <c r="N1" s="645" t="s">
        <v>213</v>
      </c>
      <c r="O1" s="1262" t="str">
        <f>IF('Sec A Balance Sheet - SF'!$I$1=0," ",'Sec A Balance Sheet - SF'!$I$1)</f>
        <v xml:space="preserve"> </v>
      </c>
      <c r="P1" s="1263"/>
    </row>
    <row r="2" spans="1:20" s="419" customFormat="1" ht="12.75" x14ac:dyDescent="0.25">
      <c r="B2" s="646" t="s">
        <v>827</v>
      </c>
      <c r="E2" s="644"/>
      <c r="N2" s="644"/>
    </row>
    <row r="3" spans="1:20" s="419" customFormat="1" ht="12.75" x14ac:dyDescent="0.25">
      <c r="B3" s="646" t="s">
        <v>525</v>
      </c>
      <c r="E3" s="644"/>
      <c r="N3" s="644"/>
    </row>
    <row r="4" spans="1:20" s="481" customFormat="1" ht="12" thickBot="1" x14ac:dyDescent="0.25">
      <c r="E4" s="483"/>
      <c r="O4" s="493"/>
      <c r="P4" s="493"/>
      <c r="Q4" s="485"/>
    </row>
    <row r="5" spans="1:20" s="684" customFormat="1" ht="12" customHeight="1" thickTop="1" x14ac:dyDescent="0.2">
      <c r="B5" s="694"/>
      <c r="C5" s="694"/>
      <c r="D5" s="694"/>
      <c r="E5" s="694"/>
      <c r="G5" s="692"/>
      <c r="H5" s="692"/>
      <c r="I5" s="692"/>
      <c r="J5" s="692"/>
      <c r="K5" s="1254" t="s">
        <v>526</v>
      </c>
      <c r="L5" s="1032"/>
      <c r="M5" s="1032"/>
      <c r="N5" s="1256" t="s">
        <v>527</v>
      </c>
      <c r="O5" s="1032"/>
      <c r="P5" s="1258" t="s">
        <v>748</v>
      </c>
      <c r="Q5" s="1033"/>
      <c r="R5" s="1260" t="s">
        <v>568</v>
      </c>
    </row>
    <row r="6" spans="1:20" s="695" customFormat="1" ht="15" customHeight="1" thickBot="1" x14ac:dyDescent="0.25">
      <c r="A6" s="695" t="s">
        <v>529</v>
      </c>
      <c r="B6" s="696" t="s">
        <v>528</v>
      </c>
      <c r="C6" s="697"/>
      <c r="D6" s="698"/>
      <c r="E6" s="698"/>
      <c r="F6" s="699"/>
      <c r="G6" s="700"/>
      <c r="H6" s="700"/>
      <c r="I6" s="700"/>
      <c r="J6" s="692"/>
      <c r="K6" s="1255"/>
      <c r="L6" s="1034"/>
      <c r="M6" s="1034"/>
      <c r="N6" s="1257"/>
      <c r="O6" s="1034"/>
      <c r="P6" s="1259"/>
      <c r="Q6" s="1033"/>
      <c r="R6" s="1261"/>
      <c r="S6" s="684"/>
    </row>
    <row r="7" spans="1:20" s="701" customFormat="1" ht="12.75" thickTop="1" thickBot="1" x14ac:dyDescent="0.25">
      <c r="B7" s="698" t="s">
        <v>586</v>
      </c>
      <c r="C7" s="698" t="s">
        <v>530</v>
      </c>
      <c r="D7" s="702"/>
      <c r="E7" s="703"/>
      <c r="F7" s="684"/>
      <c r="G7" s="692"/>
      <c r="H7" s="692"/>
      <c r="I7" s="692"/>
      <c r="J7" s="702"/>
      <c r="K7" s="704" t="s">
        <v>311</v>
      </c>
      <c r="L7" s="702"/>
      <c r="M7" s="702"/>
      <c r="N7" s="704" t="s">
        <v>312</v>
      </c>
      <c r="O7" s="702"/>
      <c r="P7" s="704" t="s">
        <v>313</v>
      </c>
      <c r="Q7" s="693"/>
      <c r="R7" s="705" t="s">
        <v>1197</v>
      </c>
      <c r="S7" s="684"/>
    </row>
    <row r="8" spans="1:20" s="689" customFormat="1" ht="12" thickBot="1" x14ac:dyDescent="0.25">
      <c r="A8" s="692"/>
      <c r="B8" s="692" t="s">
        <v>770</v>
      </c>
      <c r="C8" s="693" t="s">
        <v>531</v>
      </c>
      <c r="D8" s="692"/>
      <c r="E8" s="693"/>
      <c r="F8" s="693"/>
      <c r="G8" s="692"/>
      <c r="H8" s="692"/>
      <c r="I8" s="692"/>
      <c r="J8" s="692"/>
      <c r="K8" s="497"/>
      <c r="L8" s="706"/>
      <c r="M8" s="706"/>
      <c r="N8" s="497"/>
      <c r="O8" s="706"/>
      <c r="P8" s="497"/>
      <c r="Q8" s="706"/>
      <c r="R8" s="1011">
        <f>K8+P8+N8</f>
        <v>0</v>
      </c>
      <c r="S8" s="692"/>
      <c r="T8" s="692"/>
    </row>
    <row r="9" spans="1:20" s="684" customFormat="1" ht="3.75" customHeight="1" thickBot="1" x14ac:dyDescent="0.25">
      <c r="C9" s="690"/>
      <c r="E9" s="690"/>
      <c r="F9" s="690"/>
      <c r="G9" s="692"/>
      <c r="H9" s="692"/>
      <c r="I9" s="692"/>
      <c r="K9" s="626"/>
      <c r="L9" s="687"/>
      <c r="M9" s="687"/>
      <c r="N9" s="626"/>
      <c r="O9" s="687"/>
      <c r="P9" s="626"/>
      <c r="Q9" s="687"/>
      <c r="R9" s="1035"/>
      <c r="S9" s="692"/>
    </row>
    <row r="10" spans="1:20" s="684" customFormat="1" ht="12" thickBot="1" x14ac:dyDescent="0.25">
      <c r="B10" s="692" t="s">
        <v>771</v>
      </c>
      <c r="C10" s="693" t="s">
        <v>532</v>
      </c>
      <c r="D10" s="692"/>
      <c r="E10" s="693"/>
      <c r="F10" s="693"/>
      <c r="G10" s="692"/>
      <c r="H10" s="692"/>
      <c r="I10" s="692"/>
      <c r="J10" s="692"/>
      <c r="K10" s="497"/>
      <c r="L10" s="706"/>
      <c r="M10" s="706"/>
      <c r="N10" s="497"/>
      <c r="O10" s="706"/>
      <c r="P10" s="497"/>
      <c r="Q10" s="706"/>
      <c r="R10" s="1011">
        <f>K10+P10+N10</f>
        <v>0</v>
      </c>
      <c r="S10" s="692"/>
    </row>
    <row r="11" spans="1:20" s="684" customFormat="1" ht="3.75" customHeight="1" thickBot="1" x14ac:dyDescent="0.25">
      <c r="C11" s="690"/>
      <c r="E11" s="690"/>
      <c r="F11" s="690"/>
      <c r="G11" s="692"/>
      <c r="H11" s="692"/>
      <c r="I11" s="692"/>
      <c r="J11" s="692"/>
      <c r="K11" s="706"/>
      <c r="L11" s="706"/>
      <c r="M11" s="706"/>
      <c r="N11" s="706"/>
      <c r="O11" s="706"/>
      <c r="P11" s="706"/>
      <c r="Q11" s="687"/>
      <c r="R11" s="1035"/>
      <c r="S11" s="692"/>
    </row>
    <row r="12" spans="1:20" s="684" customFormat="1" ht="12" thickBot="1" x14ac:dyDescent="0.25">
      <c r="B12" s="692" t="s">
        <v>772</v>
      </c>
      <c r="C12" s="707" t="s">
        <v>1329</v>
      </c>
      <c r="K12" s="687"/>
      <c r="L12" s="687"/>
      <c r="M12" s="687"/>
      <c r="N12" s="687"/>
      <c r="O12" s="687"/>
      <c r="P12" s="687"/>
      <c r="Q12" s="687"/>
      <c r="R12" s="1011">
        <f>SUM(R8:R10)</f>
        <v>0</v>
      </c>
      <c r="S12" s="692"/>
    </row>
    <row r="13" spans="1:20" s="684" customFormat="1" x14ac:dyDescent="0.2">
      <c r="B13" s="708"/>
      <c r="C13" s="693"/>
      <c r="D13" s="709"/>
      <c r="E13" s="693"/>
      <c r="F13" s="693"/>
      <c r="G13" s="692"/>
      <c r="H13" s="692"/>
      <c r="I13" s="692"/>
      <c r="J13" s="692"/>
      <c r="K13" s="706"/>
      <c r="L13" s="706"/>
      <c r="M13" s="706"/>
      <c r="N13" s="706"/>
      <c r="O13" s="706"/>
      <c r="P13" s="706"/>
      <c r="Q13" s="706"/>
      <c r="R13" s="710"/>
      <c r="S13" s="692"/>
    </row>
    <row r="14" spans="1:20" s="684" customFormat="1" ht="12" thickBot="1" x14ac:dyDescent="0.25">
      <c r="B14" s="698" t="s">
        <v>587</v>
      </c>
      <c r="C14" s="707" t="s">
        <v>533</v>
      </c>
      <c r="D14" s="709"/>
      <c r="E14" s="693"/>
      <c r="F14" s="693"/>
      <c r="G14" s="692"/>
      <c r="H14" s="692"/>
      <c r="I14" s="692"/>
      <c r="J14" s="692"/>
      <c r="K14" s="706"/>
      <c r="L14" s="706"/>
      <c r="M14" s="706"/>
      <c r="N14" s="706"/>
      <c r="O14" s="706"/>
      <c r="P14" s="706"/>
      <c r="Q14" s="706"/>
      <c r="R14" s="710"/>
      <c r="S14" s="692"/>
    </row>
    <row r="15" spans="1:20" s="689" customFormat="1" ht="12" thickBot="1" x14ac:dyDescent="0.25">
      <c r="A15" s="692"/>
      <c r="B15" s="692" t="s">
        <v>766</v>
      </c>
      <c r="C15" s="693" t="s">
        <v>531</v>
      </c>
      <c r="D15" s="692"/>
      <c r="E15" s="693"/>
      <c r="F15" s="693"/>
      <c r="G15" s="692"/>
      <c r="H15" s="692"/>
      <c r="I15" s="692"/>
      <c r="J15" s="692"/>
      <c r="K15" s="497"/>
      <c r="L15" s="706"/>
      <c r="M15" s="706"/>
      <c r="N15" s="497"/>
      <c r="O15" s="706"/>
      <c r="P15" s="497"/>
      <c r="Q15" s="706"/>
      <c r="R15" s="1011">
        <f>K15+P15+N15</f>
        <v>0</v>
      </c>
      <c r="S15" s="692"/>
      <c r="T15" s="692"/>
    </row>
    <row r="16" spans="1:20" s="684" customFormat="1" ht="3.75" customHeight="1" thickBot="1" x14ac:dyDescent="0.25">
      <c r="C16" s="690"/>
      <c r="E16" s="690"/>
      <c r="F16" s="690"/>
      <c r="G16" s="692"/>
      <c r="H16" s="692"/>
      <c r="I16" s="692"/>
      <c r="K16" s="626"/>
      <c r="L16" s="687"/>
      <c r="M16" s="687"/>
      <c r="N16" s="626"/>
      <c r="O16" s="687"/>
      <c r="P16" s="626"/>
      <c r="Q16" s="687"/>
      <c r="R16" s="1035"/>
      <c r="S16" s="692"/>
    </row>
    <row r="17" spans="1:19" s="684" customFormat="1" ht="12" thickBot="1" x14ac:dyDescent="0.25">
      <c r="B17" s="692" t="s">
        <v>767</v>
      </c>
      <c r="C17" s="693" t="s">
        <v>532</v>
      </c>
      <c r="D17" s="692"/>
      <c r="E17" s="693"/>
      <c r="F17" s="693"/>
      <c r="G17" s="692"/>
      <c r="H17" s="692"/>
      <c r="I17" s="692"/>
      <c r="J17" s="692"/>
      <c r="K17" s="497"/>
      <c r="L17" s="706"/>
      <c r="M17" s="706"/>
      <c r="N17" s="497"/>
      <c r="O17" s="706"/>
      <c r="P17" s="497"/>
      <c r="Q17" s="706"/>
      <c r="R17" s="1011">
        <f>K17+P17+N17</f>
        <v>0</v>
      </c>
      <c r="S17" s="692"/>
    </row>
    <row r="18" spans="1:19" s="684" customFormat="1" ht="3.75" customHeight="1" thickBot="1" x14ac:dyDescent="0.25">
      <c r="C18" s="690"/>
      <c r="E18" s="690"/>
      <c r="F18" s="690"/>
      <c r="G18" s="692"/>
      <c r="H18" s="692"/>
      <c r="I18" s="692"/>
      <c r="J18" s="692"/>
      <c r="K18" s="706"/>
      <c r="L18" s="706"/>
      <c r="M18" s="706"/>
      <c r="N18" s="706"/>
      <c r="O18" s="706"/>
      <c r="P18" s="706"/>
      <c r="Q18" s="687"/>
      <c r="R18" s="1035"/>
      <c r="S18" s="692"/>
    </row>
    <row r="19" spans="1:19" s="684" customFormat="1" ht="12" thickBot="1" x14ac:dyDescent="0.25">
      <c r="B19" s="692" t="s">
        <v>768</v>
      </c>
      <c r="C19" s="707" t="s">
        <v>1330</v>
      </c>
      <c r="K19" s="687"/>
      <c r="L19" s="687"/>
      <c r="M19" s="687"/>
      <c r="N19" s="687"/>
      <c r="O19" s="687"/>
      <c r="P19" s="687"/>
      <c r="Q19" s="687"/>
      <c r="R19" s="1011">
        <f>SUM(R15:R17)</f>
        <v>0</v>
      </c>
      <c r="S19" s="692"/>
    </row>
    <row r="20" spans="1:19" s="684" customFormat="1" ht="3.75" customHeight="1" thickBot="1" x14ac:dyDescent="0.25">
      <c r="C20" s="690"/>
      <c r="E20" s="690"/>
      <c r="F20" s="690"/>
      <c r="G20" s="692"/>
      <c r="H20" s="692"/>
      <c r="I20" s="692"/>
      <c r="J20" s="692"/>
      <c r="K20" s="706"/>
      <c r="L20" s="706"/>
      <c r="M20" s="706"/>
      <c r="N20" s="706"/>
      <c r="O20" s="706"/>
      <c r="P20" s="706"/>
      <c r="Q20" s="687"/>
      <c r="R20" s="1035"/>
      <c r="S20" s="692"/>
    </row>
    <row r="21" spans="1:19" s="684" customFormat="1" ht="12" thickBot="1" x14ac:dyDescent="0.25">
      <c r="B21" s="711" t="s">
        <v>588</v>
      </c>
      <c r="C21" s="707" t="s">
        <v>1331</v>
      </c>
      <c r="D21" s="709"/>
      <c r="E21" s="693"/>
      <c r="F21" s="693"/>
      <c r="G21" s="692"/>
      <c r="H21" s="692"/>
      <c r="I21" s="692"/>
      <c r="J21" s="692"/>
      <c r="K21" s="706"/>
      <c r="L21" s="706"/>
      <c r="M21" s="706"/>
      <c r="N21" s="706"/>
      <c r="O21" s="706"/>
      <c r="P21" s="706"/>
      <c r="Q21" s="706"/>
      <c r="R21" s="1011">
        <f>R12-R19</f>
        <v>0</v>
      </c>
      <c r="S21" s="692"/>
    </row>
    <row r="22" spans="1:19" s="684" customFormat="1" ht="3.75" customHeight="1" x14ac:dyDescent="0.2">
      <c r="B22" s="708"/>
      <c r="C22" s="693"/>
      <c r="D22" s="709"/>
      <c r="E22" s="693"/>
      <c r="F22" s="693"/>
      <c r="G22" s="692"/>
      <c r="H22" s="692"/>
      <c r="I22" s="692"/>
      <c r="J22" s="692"/>
      <c r="K22" s="706"/>
      <c r="L22" s="706"/>
      <c r="M22" s="706"/>
      <c r="N22" s="706"/>
      <c r="O22" s="706"/>
      <c r="P22" s="706"/>
      <c r="Q22" s="706"/>
      <c r="R22" s="706"/>
      <c r="S22" s="692"/>
    </row>
    <row r="23" spans="1:19" s="684" customFormat="1" x14ac:dyDescent="0.2">
      <c r="B23" s="684" t="s">
        <v>589</v>
      </c>
      <c r="C23" s="693" t="s">
        <v>534</v>
      </c>
      <c r="D23" s="709"/>
      <c r="E23" s="693"/>
      <c r="F23" s="693"/>
      <c r="G23" s="692"/>
      <c r="H23" s="692"/>
      <c r="J23" s="709"/>
      <c r="K23" s="706"/>
      <c r="L23" s="706"/>
      <c r="M23" s="706"/>
      <c r="N23" s="706"/>
      <c r="O23" s="706"/>
      <c r="P23" s="692" t="s">
        <v>273</v>
      </c>
      <c r="Q23" s="710"/>
      <c r="R23" s="497"/>
      <c r="S23" s="692"/>
    </row>
    <row r="24" spans="1:19" s="684" customFormat="1" ht="4.5" customHeight="1" x14ac:dyDescent="0.2">
      <c r="C24" s="693"/>
      <c r="D24" s="709"/>
      <c r="E24" s="693"/>
      <c r="F24" s="693"/>
      <c r="G24" s="692"/>
      <c r="H24" s="692"/>
      <c r="J24" s="709"/>
      <c r="K24" s="706"/>
      <c r="L24" s="706"/>
      <c r="M24" s="706"/>
      <c r="N24" s="706"/>
      <c r="O24" s="706"/>
      <c r="P24" s="692"/>
      <c r="Q24" s="710"/>
      <c r="R24" s="692"/>
      <c r="S24" s="692"/>
    </row>
    <row r="25" spans="1:19" s="684" customFormat="1" x14ac:dyDescent="0.2">
      <c r="B25" s="684" t="s">
        <v>590</v>
      </c>
      <c r="C25" s="690" t="s">
        <v>1198</v>
      </c>
      <c r="D25" s="711"/>
      <c r="E25" s="690"/>
      <c r="F25" s="690"/>
      <c r="J25" s="711"/>
      <c r="K25" s="687"/>
      <c r="L25" s="687"/>
      <c r="M25" s="687"/>
      <c r="N25" s="687"/>
      <c r="O25" s="687"/>
      <c r="P25" s="684" t="s">
        <v>276</v>
      </c>
      <c r="Q25" s="710"/>
      <c r="R25" s="497"/>
      <c r="S25" s="692"/>
    </row>
    <row r="26" spans="1:19" s="684" customFormat="1" ht="4.5" customHeight="1" x14ac:dyDescent="0.2">
      <c r="C26" s="690"/>
      <c r="D26" s="711"/>
      <c r="E26" s="690"/>
      <c r="F26" s="690"/>
      <c r="J26" s="711"/>
      <c r="K26" s="687"/>
      <c r="L26" s="687"/>
      <c r="M26" s="687"/>
      <c r="N26" s="687"/>
      <c r="O26" s="687"/>
      <c r="Q26" s="710"/>
      <c r="R26" s="692"/>
      <c r="S26" s="692"/>
    </row>
    <row r="27" spans="1:19" s="684" customFormat="1" ht="5.25" customHeight="1" x14ac:dyDescent="0.2">
      <c r="C27" s="690"/>
      <c r="D27" s="711"/>
      <c r="E27" s="690"/>
      <c r="F27" s="690"/>
      <c r="J27" s="711"/>
      <c r="K27" s="687"/>
      <c r="L27" s="687"/>
      <c r="M27" s="687"/>
      <c r="N27" s="687"/>
      <c r="O27" s="687"/>
      <c r="Q27" s="710"/>
      <c r="R27" s="492"/>
      <c r="S27" s="692"/>
    </row>
    <row r="28" spans="1:19" s="684" customFormat="1" x14ac:dyDescent="0.2">
      <c r="A28" s="684" t="s">
        <v>17</v>
      </c>
      <c r="B28" s="696" t="s">
        <v>1332</v>
      </c>
      <c r="K28" s="687"/>
      <c r="L28" s="687"/>
      <c r="M28" s="687"/>
      <c r="N28" s="687"/>
      <c r="O28" s="687"/>
      <c r="P28" s="687"/>
      <c r="Q28" s="687"/>
      <c r="R28" s="498"/>
    </row>
    <row r="29" spans="1:19" s="684" customFormat="1" ht="3" customHeight="1" x14ac:dyDescent="0.2">
      <c r="E29" s="690"/>
      <c r="F29" s="690"/>
      <c r="K29" s="687"/>
      <c r="L29" s="687"/>
      <c r="M29" s="687"/>
      <c r="N29" s="687"/>
      <c r="O29" s="687"/>
      <c r="P29" s="687"/>
      <c r="Q29" s="687"/>
      <c r="R29" s="498"/>
      <c r="S29" s="692"/>
    </row>
    <row r="30" spans="1:19" s="684" customFormat="1" x14ac:dyDescent="0.2">
      <c r="B30" s="684" t="s">
        <v>169</v>
      </c>
      <c r="C30" s="690" t="s">
        <v>774</v>
      </c>
      <c r="E30" s="690"/>
      <c r="F30" s="690"/>
      <c r="K30" s="687"/>
      <c r="L30" s="687"/>
      <c r="M30" s="687"/>
      <c r="N30" s="687"/>
      <c r="O30" s="687"/>
      <c r="Q30" s="687"/>
      <c r="R30" s="497"/>
      <c r="S30" s="692"/>
    </row>
    <row r="31" spans="1:19" s="684" customFormat="1" ht="3" customHeight="1" x14ac:dyDescent="0.2">
      <c r="E31" s="690"/>
      <c r="F31" s="690"/>
      <c r="K31" s="687"/>
      <c r="L31" s="687"/>
      <c r="M31" s="687"/>
      <c r="N31" s="687"/>
      <c r="O31" s="687"/>
      <c r="P31" s="687"/>
      <c r="Q31" s="687"/>
      <c r="R31" s="498"/>
      <c r="S31" s="692"/>
    </row>
    <row r="32" spans="1:19" s="684" customFormat="1" x14ac:dyDescent="0.2">
      <c r="B32" s="684" t="s">
        <v>572</v>
      </c>
      <c r="C32" s="690" t="s">
        <v>775</v>
      </c>
      <c r="E32" s="690"/>
      <c r="F32" s="690"/>
      <c r="K32" s="687"/>
      <c r="L32" s="687"/>
      <c r="M32" s="687"/>
      <c r="N32" s="687"/>
      <c r="O32" s="687"/>
      <c r="P32" s="684" t="s">
        <v>290</v>
      </c>
      <c r="Q32" s="687"/>
      <c r="R32" s="497"/>
      <c r="S32" s="692"/>
    </row>
    <row r="33" spans="1:19" s="684" customFormat="1" ht="3" customHeight="1" x14ac:dyDescent="0.2">
      <c r="E33" s="690"/>
      <c r="F33" s="690"/>
      <c r="K33" s="687"/>
      <c r="L33" s="687"/>
      <c r="M33" s="687"/>
      <c r="N33" s="687"/>
      <c r="O33" s="687"/>
      <c r="P33" s="687"/>
      <c r="Q33" s="687"/>
      <c r="R33" s="498"/>
      <c r="S33" s="692"/>
    </row>
    <row r="34" spans="1:19" s="684" customFormat="1" x14ac:dyDescent="0.2">
      <c r="B34" s="684" t="s">
        <v>573</v>
      </c>
      <c r="C34" s="690" t="s">
        <v>171</v>
      </c>
      <c r="E34" s="690"/>
      <c r="F34" s="690"/>
      <c r="K34" s="687"/>
      <c r="L34" s="687"/>
      <c r="M34" s="687"/>
      <c r="N34" s="687"/>
      <c r="O34" s="687"/>
      <c r="P34" s="687"/>
      <c r="Q34" s="687"/>
      <c r="R34" s="497"/>
      <c r="S34" s="692"/>
    </row>
    <row r="35" spans="1:19" s="684" customFormat="1" ht="3" customHeight="1" x14ac:dyDescent="0.2">
      <c r="E35" s="690"/>
      <c r="F35" s="690"/>
      <c r="K35" s="687"/>
      <c r="L35" s="687"/>
      <c r="M35" s="687"/>
      <c r="N35" s="687"/>
      <c r="O35" s="687"/>
      <c r="P35" s="687"/>
      <c r="Q35" s="687"/>
      <c r="R35" s="498"/>
      <c r="S35" s="692"/>
    </row>
    <row r="36" spans="1:19" s="684" customFormat="1" ht="12" customHeight="1" x14ac:dyDescent="0.2">
      <c r="B36" s="684" t="s">
        <v>574</v>
      </c>
      <c r="C36" s="690" t="s">
        <v>776</v>
      </c>
      <c r="E36" s="690"/>
      <c r="F36" s="690"/>
      <c r="K36" s="687"/>
      <c r="L36" s="687"/>
      <c r="M36" s="687"/>
      <c r="N36" s="687"/>
      <c r="O36" s="687"/>
      <c r="P36" s="687"/>
      <c r="Q36" s="687"/>
      <c r="R36" s="497"/>
      <c r="S36" s="692"/>
    </row>
    <row r="37" spans="1:19" s="684" customFormat="1" ht="3" customHeight="1" x14ac:dyDescent="0.2">
      <c r="E37" s="690"/>
      <c r="F37" s="690"/>
      <c r="K37" s="687"/>
      <c r="L37" s="687"/>
      <c r="M37" s="687"/>
      <c r="N37" s="687"/>
      <c r="O37" s="687"/>
      <c r="P37" s="687"/>
      <c r="Q37" s="687"/>
      <c r="R37" s="498"/>
      <c r="S37" s="692"/>
    </row>
    <row r="38" spans="1:19" s="684" customFormat="1" ht="12" customHeight="1" x14ac:dyDescent="0.2">
      <c r="B38" s="684" t="s">
        <v>575</v>
      </c>
      <c r="C38" s="690" t="s">
        <v>777</v>
      </c>
      <c r="K38" s="687"/>
      <c r="L38" s="687"/>
      <c r="M38" s="687"/>
      <c r="N38" s="687"/>
      <c r="O38" s="687"/>
      <c r="P38" s="687"/>
      <c r="Q38" s="687"/>
      <c r="R38" s="497"/>
      <c r="S38" s="692"/>
    </row>
    <row r="39" spans="1:19" s="684" customFormat="1" ht="3" customHeight="1" x14ac:dyDescent="0.2">
      <c r="E39" s="690"/>
      <c r="F39" s="690"/>
      <c r="K39" s="687"/>
      <c r="L39" s="687"/>
      <c r="M39" s="687"/>
      <c r="N39" s="687"/>
      <c r="O39" s="687"/>
      <c r="P39" s="687"/>
      <c r="Q39" s="687"/>
      <c r="R39" s="498"/>
      <c r="S39" s="692"/>
    </row>
    <row r="40" spans="1:19" s="684" customFormat="1" x14ac:dyDescent="0.2">
      <c r="B40" s="684" t="s">
        <v>576</v>
      </c>
      <c r="C40" s="690" t="s">
        <v>778</v>
      </c>
      <c r="K40" s="687"/>
      <c r="L40" s="687"/>
      <c r="M40" s="687"/>
      <c r="N40" s="687"/>
      <c r="O40" s="687"/>
      <c r="P40" s="687"/>
      <c r="Q40" s="687"/>
      <c r="R40" s="497"/>
      <c r="S40" s="692"/>
    </row>
    <row r="41" spans="1:19" s="684" customFormat="1" ht="3" customHeight="1" x14ac:dyDescent="0.2">
      <c r="B41" s="684" t="s">
        <v>578</v>
      </c>
      <c r="E41" s="690"/>
      <c r="F41" s="690"/>
      <c r="K41" s="687"/>
      <c r="L41" s="687"/>
      <c r="M41" s="687"/>
      <c r="N41" s="687"/>
      <c r="O41" s="687"/>
      <c r="P41" s="687"/>
      <c r="Q41" s="687"/>
      <c r="R41" s="498"/>
      <c r="S41" s="692"/>
    </row>
    <row r="42" spans="1:19" s="684" customFormat="1" x14ac:dyDescent="0.2">
      <c r="B42" s="684" t="s">
        <v>577</v>
      </c>
      <c r="C42" s="690" t="s">
        <v>132</v>
      </c>
      <c r="K42" s="687"/>
      <c r="L42" s="687"/>
      <c r="M42" s="687"/>
      <c r="N42" s="687"/>
      <c r="O42" s="687"/>
      <c r="P42" s="687"/>
      <c r="Q42" s="687"/>
      <c r="R42" s="497"/>
      <c r="S42" s="692"/>
    </row>
    <row r="43" spans="1:19" s="684" customFormat="1" ht="3" customHeight="1" thickBot="1" x14ac:dyDescent="0.25">
      <c r="E43" s="690"/>
      <c r="F43" s="690"/>
      <c r="K43" s="687"/>
      <c r="L43" s="687"/>
      <c r="M43" s="687"/>
      <c r="N43" s="687"/>
      <c r="O43" s="687"/>
      <c r="P43" s="687"/>
      <c r="Q43" s="687"/>
      <c r="R43" s="498"/>
      <c r="S43" s="692"/>
    </row>
    <row r="44" spans="1:19" s="684" customFormat="1" ht="12" thickBot="1" x14ac:dyDescent="0.25">
      <c r="B44" s="684" t="s">
        <v>578</v>
      </c>
      <c r="C44" s="712" t="s">
        <v>779</v>
      </c>
      <c r="K44" s="687"/>
      <c r="L44" s="687"/>
      <c r="M44" s="687"/>
      <c r="N44" s="687"/>
      <c r="O44" s="687"/>
      <c r="P44" s="687"/>
      <c r="Q44" s="687"/>
      <c r="R44" s="1011">
        <f>R38+R40+R42+R34+R32+R30+R36</f>
        <v>0</v>
      </c>
      <c r="S44" s="692"/>
    </row>
    <row r="45" spans="1:19" s="684" customFormat="1" ht="3" customHeight="1" x14ac:dyDescent="0.2">
      <c r="B45" s="690"/>
      <c r="E45" s="690"/>
      <c r="F45" s="690"/>
      <c r="K45" s="687"/>
      <c r="L45" s="687"/>
      <c r="M45" s="687"/>
      <c r="N45" s="687"/>
      <c r="O45" s="687"/>
      <c r="P45" s="687"/>
      <c r="Q45" s="687"/>
      <c r="R45" s="489"/>
      <c r="S45" s="692"/>
    </row>
    <row r="46" spans="1:19" s="684" customFormat="1" ht="3.75" customHeight="1" x14ac:dyDescent="0.2">
      <c r="E46" s="690"/>
      <c r="K46" s="687"/>
      <c r="L46" s="687"/>
      <c r="M46" s="687"/>
      <c r="N46" s="687"/>
      <c r="O46" s="687"/>
      <c r="P46" s="687"/>
      <c r="Q46" s="706"/>
      <c r="R46" s="687"/>
      <c r="S46" s="692"/>
    </row>
    <row r="47" spans="1:19" s="686" customFormat="1" x14ac:dyDescent="0.2">
      <c r="A47" s="684" t="s">
        <v>833</v>
      </c>
      <c r="B47" s="696" t="s">
        <v>780</v>
      </c>
      <c r="C47" s="684"/>
      <c r="D47" s="684"/>
      <c r="E47" s="684"/>
      <c r="F47" s="684"/>
      <c r="G47" s="684"/>
      <c r="H47" s="684"/>
      <c r="I47" s="684"/>
      <c r="J47" s="684"/>
      <c r="K47" s="687"/>
      <c r="L47" s="687"/>
      <c r="M47" s="687"/>
      <c r="N47" s="687"/>
      <c r="O47" s="687"/>
      <c r="P47" s="687"/>
      <c r="Q47" s="687"/>
      <c r="R47" s="687"/>
      <c r="S47" s="690"/>
    </row>
    <row r="48" spans="1:19" s="686" customFormat="1" ht="6.75" customHeight="1" x14ac:dyDescent="0.2">
      <c r="A48" s="684"/>
      <c r="B48" s="690"/>
      <c r="C48" s="684"/>
      <c r="D48" s="684"/>
      <c r="E48" s="684"/>
      <c r="F48" s="684"/>
      <c r="G48" s="684"/>
      <c r="H48" s="684"/>
      <c r="I48" s="684"/>
      <c r="J48" s="684"/>
      <c r="K48" s="687"/>
      <c r="L48" s="687"/>
      <c r="M48" s="687"/>
      <c r="N48" s="687"/>
      <c r="O48" s="687"/>
      <c r="P48" s="687"/>
      <c r="Q48" s="687"/>
      <c r="R48" s="687"/>
      <c r="S48" s="690"/>
    </row>
    <row r="49" spans="1:19" s="686" customFormat="1" x14ac:dyDescent="0.2">
      <c r="A49" s="684"/>
      <c r="B49" s="686" t="s">
        <v>100</v>
      </c>
      <c r="C49" s="690" t="s">
        <v>781</v>
      </c>
      <c r="D49" s="684"/>
      <c r="E49" s="684"/>
      <c r="F49" s="684"/>
      <c r="G49" s="684"/>
      <c r="H49" s="684"/>
      <c r="I49" s="684"/>
      <c r="J49" s="684"/>
      <c r="K49" s="687"/>
      <c r="L49" s="687"/>
      <c r="M49" s="687"/>
      <c r="N49" s="687"/>
      <c r="O49" s="687"/>
      <c r="P49" s="684" t="s">
        <v>291</v>
      </c>
      <c r="Q49" s="687"/>
      <c r="R49" s="497"/>
      <c r="S49" s="690"/>
    </row>
    <row r="50" spans="1:19" s="684" customFormat="1" ht="3.75" customHeight="1" x14ac:dyDescent="0.2">
      <c r="E50" s="690"/>
      <c r="F50" s="690"/>
      <c r="G50" s="692"/>
      <c r="H50" s="692"/>
      <c r="I50" s="692"/>
      <c r="J50" s="692"/>
      <c r="K50" s="706"/>
      <c r="L50" s="706"/>
      <c r="M50" s="706"/>
      <c r="N50" s="706"/>
      <c r="O50" s="706"/>
      <c r="P50" s="706"/>
      <c r="Q50" s="687"/>
      <c r="R50" s="498"/>
      <c r="S50" s="692"/>
    </row>
    <row r="51" spans="1:19" s="686" customFormat="1" x14ac:dyDescent="0.2">
      <c r="A51" s="684"/>
      <c r="B51" s="686" t="s">
        <v>101</v>
      </c>
      <c r="C51" s="693" t="s">
        <v>170</v>
      </c>
      <c r="D51" s="684"/>
      <c r="E51" s="684"/>
      <c r="F51" s="684"/>
      <c r="G51" s="684"/>
      <c r="H51" s="684"/>
      <c r="I51" s="684"/>
      <c r="J51" s="684"/>
      <c r="K51" s="687"/>
      <c r="L51" s="687"/>
      <c r="M51" s="687"/>
      <c r="N51" s="687"/>
      <c r="O51" s="687"/>
      <c r="P51" s="687"/>
      <c r="Q51" s="687"/>
      <c r="R51" s="497"/>
      <c r="S51" s="690"/>
    </row>
    <row r="52" spans="1:19" s="684" customFormat="1" ht="3.75" customHeight="1" thickBot="1" x14ac:dyDescent="0.25">
      <c r="E52" s="690"/>
      <c r="F52" s="690"/>
      <c r="G52" s="692"/>
      <c r="H52" s="692"/>
      <c r="I52" s="692"/>
      <c r="J52" s="692"/>
      <c r="K52" s="706"/>
      <c r="L52" s="706"/>
      <c r="M52" s="706"/>
      <c r="N52" s="706"/>
      <c r="O52" s="706"/>
      <c r="P52" s="706"/>
      <c r="Q52" s="687"/>
      <c r="R52" s="498"/>
      <c r="S52" s="692"/>
    </row>
    <row r="53" spans="1:19" s="686" customFormat="1" ht="12" thickBot="1" x14ac:dyDescent="0.25">
      <c r="A53" s="684"/>
      <c r="B53" s="686" t="s">
        <v>102</v>
      </c>
      <c r="C53" s="707" t="s">
        <v>782</v>
      </c>
      <c r="D53" s="684"/>
      <c r="E53" s="684"/>
      <c r="F53" s="684"/>
      <c r="G53" s="684"/>
      <c r="H53" s="684"/>
      <c r="I53" s="684"/>
      <c r="J53" s="684"/>
      <c r="K53" s="687"/>
      <c r="L53" s="687"/>
      <c r="M53" s="687"/>
      <c r="N53" s="687"/>
      <c r="O53" s="687"/>
      <c r="P53" s="687"/>
      <c r="Q53" s="687"/>
      <c r="R53" s="1011">
        <f>R49+R51</f>
        <v>0</v>
      </c>
      <c r="S53" s="690"/>
    </row>
    <row r="54" spans="1:19" s="684" customFormat="1" ht="12" customHeight="1" x14ac:dyDescent="0.2">
      <c r="E54" s="690"/>
      <c r="F54" s="690"/>
      <c r="G54" s="692"/>
      <c r="H54" s="692"/>
      <c r="I54" s="692"/>
      <c r="J54" s="692"/>
      <c r="K54" s="706"/>
      <c r="L54" s="706"/>
      <c r="M54" s="706"/>
      <c r="N54" s="706"/>
      <c r="O54" s="706"/>
      <c r="P54" s="706"/>
      <c r="Q54" s="687"/>
      <c r="R54" s="498"/>
      <c r="S54" s="692"/>
    </row>
    <row r="55" spans="1:19" s="686" customFormat="1" x14ac:dyDescent="0.2">
      <c r="A55" s="684" t="s">
        <v>1333</v>
      </c>
      <c r="B55" s="696" t="s">
        <v>1334</v>
      </c>
      <c r="C55" s="684"/>
      <c r="D55" s="684"/>
      <c r="E55" s="684"/>
      <c r="F55" s="684"/>
      <c r="G55" s="684"/>
      <c r="H55" s="684"/>
      <c r="I55" s="684"/>
      <c r="J55" s="684"/>
      <c r="K55" s="687"/>
      <c r="L55" s="687"/>
      <c r="M55" s="687"/>
      <c r="N55" s="687"/>
      <c r="O55" s="687"/>
      <c r="P55" s="687"/>
      <c r="Q55" s="687"/>
      <c r="S55" s="690"/>
    </row>
    <row r="56" spans="1:19" s="686" customFormat="1" ht="12" thickBot="1" x14ac:dyDescent="0.25">
      <c r="A56" s="684"/>
      <c r="B56" s="696"/>
      <c r="C56" s="684"/>
      <c r="D56" s="684"/>
      <c r="E56" s="684"/>
      <c r="F56" s="684"/>
      <c r="G56" s="684"/>
      <c r="H56" s="684"/>
      <c r="I56" s="684"/>
      <c r="J56" s="684"/>
      <c r="K56" s="687"/>
      <c r="L56" s="687"/>
      <c r="M56" s="687"/>
      <c r="N56" s="687"/>
      <c r="O56" s="687"/>
      <c r="P56" s="489" t="s">
        <v>1335</v>
      </c>
      <c r="Q56" s="687"/>
      <c r="R56" s="489" t="s">
        <v>747</v>
      </c>
      <c r="S56" s="690"/>
    </row>
    <row r="57" spans="1:19" s="686" customFormat="1" ht="12" thickBot="1" x14ac:dyDescent="0.25">
      <c r="A57" s="684"/>
      <c r="B57" s="686" t="s">
        <v>749</v>
      </c>
      <c r="C57" s="712" t="s">
        <v>1336</v>
      </c>
      <c r="D57" s="684"/>
      <c r="E57" s="684"/>
      <c r="F57" s="684"/>
      <c r="G57" s="684"/>
      <c r="H57" s="684"/>
      <c r="J57" s="684"/>
      <c r="K57" s="684" t="s">
        <v>292</v>
      </c>
      <c r="L57" s="687"/>
      <c r="M57" s="687"/>
      <c r="N57" s="687"/>
      <c r="O57" s="687"/>
      <c r="P57" s="1011">
        <f>SUM(P58:P61)</f>
        <v>0</v>
      </c>
      <c r="Q57" s="687"/>
      <c r="R57" s="1011">
        <f>SUM(R58:R61)</f>
        <v>0</v>
      </c>
      <c r="S57" s="690"/>
    </row>
    <row r="58" spans="1:19" s="686" customFormat="1" x14ac:dyDescent="0.2">
      <c r="A58" s="684"/>
      <c r="B58" s="686" t="s">
        <v>1148</v>
      </c>
      <c r="C58" s="690" t="s">
        <v>1337</v>
      </c>
      <c r="D58" s="684"/>
      <c r="E58" s="684"/>
      <c r="F58" s="684"/>
      <c r="G58" s="684"/>
      <c r="H58" s="684"/>
      <c r="J58" s="684"/>
      <c r="K58" s="684"/>
      <c r="L58" s="687"/>
      <c r="M58" s="687"/>
      <c r="N58" s="687"/>
      <c r="O58" s="687"/>
      <c r="P58" s="497"/>
      <c r="Q58" s="687"/>
      <c r="R58" s="497"/>
      <c r="S58" s="690"/>
    </row>
    <row r="59" spans="1:19" s="686" customFormat="1" x14ac:dyDescent="0.2">
      <c r="A59" s="684"/>
      <c r="B59" s="686" t="s">
        <v>1150</v>
      </c>
      <c r="C59" s="690" t="s">
        <v>1338</v>
      </c>
      <c r="D59" s="684"/>
      <c r="E59" s="684"/>
      <c r="F59" s="684"/>
      <c r="G59" s="684"/>
      <c r="H59" s="684"/>
      <c r="J59" s="684"/>
      <c r="K59" s="684"/>
      <c r="L59" s="687"/>
      <c r="M59" s="687"/>
      <c r="N59" s="687"/>
      <c r="O59" s="687"/>
      <c r="P59" s="497"/>
      <c r="Q59" s="687"/>
      <c r="R59" s="497"/>
      <c r="S59" s="690"/>
    </row>
    <row r="60" spans="1:19" s="686" customFormat="1" x14ac:dyDescent="0.2">
      <c r="A60" s="684"/>
      <c r="B60" s="686" t="s">
        <v>1152</v>
      </c>
      <c r="C60" s="690" t="s">
        <v>751</v>
      </c>
      <c r="D60" s="684"/>
      <c r="E60" s="684"/>
      <c r="F60" s="684"/>
      <c r="G60" s="684"/>
      <c r="H60" s="684"/>
      <c r="J60" s="684"/>
      <c r="K60" s="684"/>
      <c r="L60" s="687"/>
      <c r="M60" s="687"/>
      <c r="N60" s="687"/>
      <c r="O60" s="687"/>
      <c r="P60" s="497"/>
      <c r="Q60" s="687"/>
      <c r="R60" s="497"/>
      <c r="S60" s="690"/>
    </row>
    <row r="61" spans="1:19" s="686" customFormat="1" x14ac:dyDescent="0.2">
      <c r="A61" s="684"/>
      <c r="B61" s="686" t="s">
        <v>1154</v>
      </c>
      <c r="C61" s="690" t="s">
        <v>1338</v>
      </c>
      <c r="D61" s="684"/>
      <c r="E61" s="684"/>
      <c r="F61" s="684"/>
      <c r="G61" s="684"/>
      <c r="H61" s="684"/>
      <c r="J61" s="684"/>
      <c r="K61" s="684"/>
      <c r="L61" s="687"/>
      <c r="M61" s="687"/>
      <c r="N61" s="687"/>
      <c r="O61" s="687"/>
      <c r="P61" s="497"/>
      <c r="Q61" s="687"/>
      <c r="R61" s="497"/>
      <c r="S61" s="690"/>
    </row>
    <row r="62" spans="1:19" s="684" customFormat="1" ht="9.75" customHeight="1" thickBot="1" x14ac:dyDescent="0.25">
      <c r="E62" s="690"/>
      <c r="F62" s="690"/>
      <c r="L62" s="687"/>
      <c r="M62" s="687"/>
      <c r="N62" s="687"/>
      <c r="O62" s="706"/>
      <c r="P62" s="706"/>
      <c r="Q62" s="687"/>
      <c r="R62" s="498"/>
      <c r="S62" s="692"/>
    </row>
    <row r="63" spans="1:19" s="686" customFormat="1" ht="12" thickBot="1" x14ac:dyDescent="0.25">
      <c r="A63" s="684" t="s">
        <v>752</v>
      </c>
      <c r="B63" s="686" t="s">
        <v>753</v>
      </c>
      <c r="C63" s="712" t="s">
        <v>1357</v>
      </c>
      <c r="D63" s="684"/>
      <c r="E63" s="684"/>
      <c r="F63" s="684"/>
      <c r="G63" s="684"/>
      <c r="H63" s="684"/>
      <c r="J63" s="684"/>
      <c r="K63" s="684" t="s">
        <v>293</v>
      </c>
      <c r="L63" s="687"/>
      <c r="M63" s="687"/>
      <c r="N63" s="687"/>
      <c r="O63" s="687"/>
      <c r="P63" s="1011">
        <f>SUM(P64:P67)</f>
        <v>0</v>
      </c>
      <c r="Q63" s="687"/>
      <c r="R63" s="1011">
        <f>SUM(R64:R67)</f>
        <v>0</v>
      </c>
      <c r="S63" s="690"/>
    </row>
    <row r="64" spans="1:19" s="686" customFormat="1" x14ac:dyDescent="0.2">
      <c r="A64" s="684"/>
      <c r="B64" s="686" t="s">
        <v>754</v>
      </c>
      <c r="C64" s="690" t="s">
        <v>1337</v>
      </c>
      <c r="D64" s="684"/>
      <c r="E64" s="684"/>
      <c r="F64" s="684"/>
      <c r="G64" s="684"/>
      <c r="H64" s="684"/>
      <c r="J64" s="684"/>
      <c r="K64" s="684"/>
      <c r="L64" s="687"/>
      <c r="M64" s="687"/>
      <c r="N64" s="687"/>
      <c r="O64" s="687"/>
      <c r="P64" s="497"/>
      <c r="Q64" s="687"/>
      <c r="R64" s="497"/>
      <c r="S64" s="690"/>
    </row>
    <row r="65" spans="1:19" s="686" customFormat="1" x14ac:dyDescent="0.2">
      <c r="A65" s="684"/>
      <c r="B65" s="686" t="s">
        <v>755</v>
      </c>
      <c r="C65" s="690" t="s">
        <v>1338</v>
      </c>
      <c r="D65" s="684"/>
      <c r="E65" s="684"/>
      <c r="F65" s="684"/>
      <c r="G65" s="684"/>
      <c r="H65" s="684"/>
      <c r="J65" s="684"/>
      <c r="K65" s="684"/>
      <c r="L65" s="687"/>
      <c r="M65" s="687"/>
      <c r="N65" s="687"/>
      <c r="O65" s="687"/>
      <c r="P65" s="497"/>
      <c r="Q65" s="687"/>
      <c r="R65" s="497"/>
      <c r="S65" s="690"/>
    </row>
    <row r="66" spans="1:19" s="686" customFormat="1" x14ac:dyDescent="0.2">
      <c r="A66" s="684"/>
      <c r="B66" s="686" t="s">
        <v>1199</v>
      </c>
      <c r="C66" s="690" t="s">
        <v>751</v>
      </c>
      <c r="D66" s="684"/>
      <c r="E66" s="684"/>
      <c r="F66" s="684"/>
      <c r="G66" s="684"/>
      <c r="H66" s="684"/>
      <c r="J66" s="684"/>
      <c r="K66" s="684"/>
      <c r="L66" s="687"/>
      <c r="M66" s="687"/>
      <c r="N66" s="687"/>
      <c r="O66" s="687"/>
      <c r="P66" s="497"/>
      <c r="Q66" s="687"/>
      <c r="R66" s="497"/>
      <c r="S66" s="690"/>
    </row>
    <row r="67" spans="1:19" s="686" customFormat="1" x14ac:dyDescent="0.2">
      <c r="A67" s="684"/>
      <c r="B67" s="686" t="s">
        <v>1200</v>
      </c>
      <c r="C67" s="690" t="s">
        <v>1338</v>
      </c>
      <c r="D67" s="684"/>
      <c r="E67" s="684"/>
      <c r="F67" s="684"/>
      <c r="G67" s="684"/>
      <c r="H67" s="684"/>
      <c r="J67" s="684"/>
      <c r="K67" s="684"/>
      <c r="L67" s="687"/>
      <c r="M67" s="687"/>
      <c r="N67" s="687"/>
      <c r="O67" s="687"/>
      <c r="P67" s="497"/>
      <c r="Q67" s="687"/>
      <c r="R67" s="497"/>
      <c r="S67" s="690"/>
    </row>
    <row r="68" spans="1:19" s="686" customFormat="1" ht="12" thickBot="1" x14ac:dyDescent="0.25">
      <c r="A68" s="684"/>
      <c r="C68" s="690"/>
      <c r="D68" s="684"/>
      <c r="E68" s="684"/>
      <c r="F68" s="684"/>
      <c r="G68" s="684"/>
      <c r="H68" s="684"/>
      <c r="J68" s="684"/>
      <c r="K68" s="684"/>
      <c r="L68" s="687"/>
      <c r="M68" s="687"/>
      <c r="N68" s="687"/>
      <c r="O68" s="687"/>
      <c r="S68" s="690"/>
    </row>
    <row r="69" spans="1:19" s="686" customFormat="1" ht="12" thickBot="1" x14ac:dyDescent="0.25">
      <c r="A69" s="684"/>
      <c r="B69" s="686" t="s">
        <v>1201</v>
      </c>
      <c r="C69" s="712" t="s">
        <v>786</v>
      </c>
      <c r="D69" s="684"/>
      <c r="E69" s="684"/>
      <c r="F69" s="684"/>
      <c r="G69" s="684"/>
      <c r="H69" s="684"/>
      <c r="J69" s="684"/>
      <c r="K69" s="684" t="s">
        <v>469</v>
      </c>
      <c r="L69" s="687"/>
      <c r="M69" s="687"/>
      <c r="N69" s="687"/>
      <c r="O69" s="687"/>
      <c r="P69" s="1011">
        <f>SUM(P70:P71)</f>
        <v>0</v>
      </c>
      <c r="Q69" s="687"/>
      <c r="R69" s="1011">
        <f>SUM(R70:R71)</f>
        <v>0</v>
      </c>
      <c r="S69" s="690"/>
    </row>
    <row r="70" spans="1:19" s="686" customFormat="1" x14ac:dyDescent="0.2">
      <c r="A70" s="684"/>
      <c r="B70" s="686" t="s">
        <v>1202</v>
      </c>
      <c r="C70" s="690" t="s">
        <v>1339</v>
      </c>
      <c r="D70" s="684"/>
      <c r="E70" s="684"/>
      <c r="F70" s="684"/>
      <c r="G70" s="684"/>
      <c r="H70" s="684"/>
      <c r="I70" s="684"/>
      <c r="J70" s="684"/>
      <c r="K70" s="687"/>
      <c r="L70" s="687"/>
      <c r="M70" s="687"/>
      <c r="N70" s="687"/>
      <c r="O70" s="687"/>
      <c r="P70" s="497"/>
      <c r="Q70" s="687"/>
      <c r="R70" s="497"/>
      <c r="S70" s="690"/>
    </row>
    <row r="71" spans="1:19" s="686" customFormat="1" x14ac:dyDescent="0.2">
      <c r="A71" s="684"/>
      <c r="B71" s="686" t="s">
        <v>1203</v>
      </c>
      <c r="C71" s="690" t="s">
        <v>1340</v>
      </c>
      <c r="D71" s="684"/>
      <c r="E71" s="684"/>
      <c r="F71" s="684"/>
      <c r="G71" s="684"/>
      <c r="H71" s="684"/>
      <c r="I71" s="684"/>
      <c r="J71" s="684"/>
      <c r="K71" s="687"/>
      <c r="L71" s="687"/>
      <c r="M71" s="687"/>
      <c r="N71" s="687"/>
      <c r="O71" s="687"/>
      <c r="P71" s="497"/>
      <c r="Q71" s="687"/>
      <c r="R71" s="497"/>
      <c r="S71" s="690"/>
    </row>
    <row r="72" spans="1:19" s="686" customFormat="1" ht="12" thickBot="1" x14ac:dyDescent="0.25">
      <c r="A72" s="684"/>
      <c r="C72" s="690"/>
      <c r="D72" s="684"/>
      <c r="E72" s="684"/>
      <c r="F72" s="684"/>
      <c r="G72" s="684"/>
      <c r="H72" s="684"/>
      <c r="I72" s="684"/>
      <c r="J72" s="684"/>
      <c r="K72" s="687"/>
      <c r="L72" s="687"/>
      <c r="M72" s="687"/>
      <c r="N72" s="687"/>
      <c r="O72" s="687"/>
      <c r="P72" s="489"/>
      <c r="Q72" s="687"/>
      <c r="R72" s="489"/>
      <c r="S72" s="690"/>
    </row>
    <row r="73" spans="1:19" s="686" customFormat="1" ht="12" thickBot="1" x14ac:dyDescent="0.25">
      <c r="A73" s="684"/>
      <c r="B73" s="686" t="s">
        <v>759</v>
      </c>
      <c r="C73" s="712" t="s">
        <v>760</v>
      </c>
      <c r="D73" s="684"/>
      <c r="E73" s="684"/>
      <c r="F73" s="684"/>
      <c r="G73" s="684"/>
      <c r="H73" s="684"/>
      <c r="J73" s="684"/>
      <c r="K73" s="684"/>
      <c r="L73" s="687"/>
      <c r="M73" s="687"/>
      <c r="N73" s="687"/>
      <c r="O73" s="687"/>
      <c r="P73" s="1011">
        <f>SUM(P74:P77)</f>
        <v>0</v>
      </c>
      <c r="Q73" s="687"/>
      <c r="R73" s="687"/>
      <c r="S73" s="690"/>
    </row>
    <row r="74" spans="1:19" s="686" customFormat="1" x14ac:dyDescent="0.2">
      <c r="A74" s="684"/>
      <c r="B74" s="686" t="s">
        <v>761</v>
      </c>
      <c r="C74" s="690" t="s">
        <v>750</v>
      </c>
      <c r="D74" s="684"/>
      <c r="E74" s="684"/>
      <c r="F74" s="684"/>
      <c r="G74" s="684"/>
      <c r="H74" s="684"/>
      <c r="I74" s="684"/>
      <c r="J74" s="684"/>
      <c r="K74" s="687"/>
      <c r="L74" s="687"/>
      <c r="M74" s="687"/>
      <c r="N74" s="687"/>
      <c r="O74" s="687"/>
      <c r="P74" s="497"/>
      <c r="Q74" s="687"/>
      <c r="R74" s="687"/>
      <c r="S74" s="690"/>
    </row>
    <row r="75" spans="1:19" s="686" customFormat="1" x14ac:dyDescent="0.2">
      <c r="A75" s="684"/>
      <c r="B75" s="686" t="s">
        <v>762</v>
      </c>
      <c r="C75" s="690" t="s">
        <v>1338</v>
      </c>
      <c r="D75" s="684"/>
      <c r="E75" s="684"/>
      <c r="F75" s="684"/>
      <c r="G75" s="684"/>
      <c r="H75" s="684"/>
      <c r="I75" s="684"/>
      <c r="J75" s="684"/>
      <c r="K75" s="687"/>
      <c r="L75" s="687"/>
      <c r="M75" s="687"/>
      <c r="N75" s="687"/>
      <c r="O75" s="687"/>
      <c r="P75" s="497"/>
      <c r="Q75" s="687"/>
      <c r="R75" s="687"/>
      <c r="S75" s="690"/>
    </row>
    <row r="76" spans="1:19" s="686" customFormat="1" x14ac:dyDescent="0.2">
      <c r="A76" s="684"/>
      <c r="B76" s="686" t="s">
        <v>1204</v>
      </c>
      <c r="C76" s="690" t="s">
        <v>751</v>
      </c>
      <c r="D76" s="684"/>
      <c r="E76" s="684"/>
      <c r="F76" s="684"/>
      <c r="G76" s="684"/>
      <c r="H76" s="684"/>
      <c r="I76" s="684"/>
      <c r="J76" s="684"/>
      <c r="K76" s="687"/>
      <c r="L76" s="687"/>
      <c r="M76" s="687"/>
      <c r="N76" s="687"/>
      <c r="O76" s="687"/>
      <c r="P76" s="497"/>
      <c r="Q76" s="687"/>
      <c r="R76" s="687"/>
      <c r="S76" s="690"/>
    </row>
    <row r="77" spans="1:19" s="686" customFormat="1" x14ac:dyDescent="0.2">
      <c r="A77" s="684"/>
      <c r="B77" s="686" t="s">
        <v>1205</v>
      </c>
      <c r="C77" s="690" t="s">
        <v>1338</v>
      </c>
      <c r="D77" s="684"/>
      <c r="E77" s="684"/>
      <c r="F77" s="684"/>
      <c r="G77" s="684"/>
      <c r="H77" s="684"/>
      <c r="I77" s="684"/>
      <c r="J77" s="684"/>
      <c r="K77" s="687"/>
      <c r="L77" s="687"/>
      <c r="M77" s="687"/>
      <c r="N77" s="687"/>
      <c r="O77" s="687"/>
      <c r="P77" s="497"/>
      <c r="Q77" s="687"/>
      <c r="R77" s="687"/>
      <c r="S77" s="690"/>
    </row>
    <row r="78" spans="1:19" s="686" customFormat="1" ht="12" thickBot="1" x14ac:dyDescent="0.25">
      <c r="A78" s="684"/>
      <c r="C78" s="690"/>
      <c r="D78" s="684"/>
      <c r="E78" s="684"/>
      <c r="F78" s="684"/>
      <c r="G78" s="684"/>
      <c r="H78" s="684"/>
      <c r="I78" s="684"/>
      <c r="J78" s="684"/>
      <c r="K78" s="687"/>
      <c r="L78" s="687"/>
      <c r="M78" s="687"/>
      <c r="N78" s="687"/>
      <c r="O78" s="687"/>
      <c r="P78" s="489"/>
      <c r="Q78" s="687"/>
      <c r="R78" s="489"/>
      <c r="S78" s="690"/>
    </row>
    <row r="79" spans="1:19" s="686" customFormat="1" ht="12" thickBot="1" x14ac:dyDescent="0.25">
      <c r="A79" s="684"/>
      <c r="B79" s="686" t="s">
        <v>1206</v>
      </c>
      <c r="C79" s="712" t="s">
        <v>1341</v>
      </c>
      <c r="D79" s="684"/>
      <c r="E79" s="684"/>
      <c r="F79" s="684"/>
      <c r="G79" s="684"/>
      <c r="H79" s="684"/>
      <c r="I79" s="684"/>
      <c r="J79" s="684"/>
      <c r="K79" s="687"/>
      <c r="L79" s="687"/>
      <c r="M79" s="687"/>
      <c r="N79" s="687"/>
      <c r="O79" s="687"/>
      <c r="P79" s="1011">
        <f>P73+P69+P63+P57</f>
        <v>0</v>
      </c>
      <c r="Q79" s="687"/>
      <c r="R79" s="1011">
        <f>R69+R63+R57</f>
        <v>0</v>
      </c>
      <c r="S79" s="690"/>
    </row>
    <row r="80" spans="1:19" s="686" customFormat="1" ht="12" thickBot="1" x14ac:dyDescent="0.25">
      <c r="A80" s="684"/>
      <c r="C80" s="690"/>
      <c r="D80" s="684"/>
      <c r="E80" s="684"/>
      <c r="F80" s="684"/>
      <c r="G80" s="684"/>
      <c r="H80" s="684"/>
      <c r="I80" s="684"/>
      <c r="J80" s="684"/>
      <c r="K80" s="687"/>
      <c r="L80" s="687"/>
      <c r="M80" s="687"/>
      <c r="N80" s="687"/>
      <c r="O80" s="687"/>
      <c r="P80" s="489"/>
      <c r="Q80" s="687"/>
      <c r="R80" s="489"/>
      <c r="S80" s="690"/>
    </row>
    <row r="81" spans="1:19" s="686" customFormat="1" ht="12" thickBot="1" x14ac:dyDescent="0.25">
      <c r="A81" s="684"/>
      <c r="B81" s="686" t="s">
        <v>1207</v>
      </c>
      <c r="C81" s="712" t="s">
        <v>763</v>
      </c>
      <c r="D81" s="684"/>
      <c r="E81" s="684"/>
      <c r="F81" s="684"/>
      <c r="G81" s="684"/>
      <c r="H81" s="684"/>
      <c r="J81" s="684"/>
      <c r="K81" s="684"/>
      <c r="L81" s="687"/>
      <c r="M81" s="687"/>
      <c r="N81" s="687"/>
      <c r="O81" s="687"/>
      <c r="P81" s="1011">
        <f>SUM(P82:P85)</f>
        <v>0</v>
      </c>
      <c r="Q81" s="687"/>
      <c r="R81" s="1011">
        <f>SUM(R82:R85)</f>
        <v>0</v>
      </c>
      <c r="S81" s="690"/>
    </row>
    <row r="82" spans="1:19" s="686" customFormat="1" x14ac:dyDescent="0.2">
      <c r="A82" s="684"/>
      <c r="B82" s="686" t="s">
        <v>1208</v>
      </c>
      <c r="C82" s="690" t="s">
        <v>756</v>
      </c>
      <c r="D82" s="684"/>
      <c r="E82" s="684"/>
      <c r="F82" s="684"/>
      <c r="G82" s="684"/>
      <c r="H82" s="684"/>
      <c r="I82" s="684"/>
      <c r="J82" s="684"/>
      <c r="K82" s="687"/>
      <c r="L82" s="687"/>
      <c r="M82" s="687"/>
      <c r="N82" s="687"/>
      <c r="O82" s="687"/>
      <c r="P82" s="497"/>
      <c r="Q82" s="687"/>
      <c r="R82" s="497"/>
      <c r="S82" s="690"/>
    </row>
    <row r="83" spans="1:19" s="686" customFormat="1" x14ac:dyDescent="0.2">
      <c r="A83" s="684"/>
      <c r="B83" s="686" t="s">
        <v>1209</v>
      </c>
      <c r="C83" s="690" t="s">
        <v>757</v>
      </c>
      <c r="D83" s="684"/>
      <c r="E83" s="684"/>
      <c r="F83" s="684"/>
      <c r="G83" s="684"/>
      <c r="H83" s="684"/>
      <c r="I83" s="684"/>
      <c r="J83" s="684"/>
      <c r="K83" s="687"/>
      <c r="L83" s="687"/>
      <c r="M83" s="687"/>
      <c r="N83" s="687"/>
      <c r="O83" s="687"/>
      <c r="P83" s="497"/>
      <c r="Q83" s="687"/>
      <c r="R83" s="497"/>
      <c r="S83" s="690"/>
    </row>
    <row r="84" spans="1:19" s="686" customFormat="1" x14ac:dyDescent="0.2">
      <c r="A84" s="684"/>
      <c r="B84" s="686" t="s">
        <v>1342</v>
      </c>
      <c r="C84" s="690" t="s">
        <v>758</v>
      </c>
      <c r="D84" s="684"/>
      <c r="E84" s="684"/>
      <c r="F84" s="684"/>
      <c r="G84" s="684"/>
      <c r="H84" s="684"/>
      <c r="I84" s="684"/>
      <c r="J84" s="684"/>
      <c r="K84" s="687"/>
      <c r="L84" s="687"/>
      <c r="M84" s="687"/>
      <c r="N84" s="687"/>
      <c r="O84" s="687"/>
      <c r="P84" s="497"/>
      <c r="Q84" s="687"/>
      <c r="R84" s="497"/>
      <c r="S84" s="690"/>
    </row>
    <row r="85" spans="1:19" s="686" customFormat="1" x14ac:dyDescent="0.2">
      <c r="A85" s="684"/>
      <c r="B85" s="686" t="s">
        <v>1343</v>
      </c>
      <c r="C85" s="690" t="s">
        <v>757</v>
      </c>
      <c r="D85" s="684"/>
      <c r="E85" s="684"/>
      <c r="F85" s="684"/>
      <c r="G85" s="684"/>
      <c r="H85" s="684"/>
      <c r="I85" s="684"/>
      <c r="J85" s="684"/>
      <c r="K85" s="687"/>
      <c r="L85" s="687"/>
      <c r="M85" s="687"/>
      <c r="N85" s="687"/>
      <c r="O85" s="687"/>
      <c r="P85" s="497"/>
      <c r="Q85" s="687"/>
      <c r="R85" s="497"/>
      <c r="S85" s="690"/>
    </row>
    <row r="86" spans="1:19" s="686" customFormat="1" ht="12" thickBot="1" x14ac:dyDescent="0.25">
      <c r="A86" s="684"/>
      <c r="C86" s="690"/>
      <c r="D86" s="684"/>
      <c r="E86" s="684"/>
      <c r="F86" s="684"/>
      <c r="G86" s="684"/>
      <c r="H86" s="684"/>
      <c r="I86" s="684"/>
      <c r="J86" s="684"/>
      <c r="K86" s="687"/>
      <c r="L86" s="687"/>
      <c r="M86" s="687"/>
      <c r="N86" s="687"/>
      <c r="O86" s="687"/>
      <c r="P86" s="684"/>
      <c r="Q86" s="687"/>
      <c r="R86" s="492"/>
      <c r="S86" s="690"/>
    </row>
    <row r="87" spans="1:19" s="686" customFormat="1" ht="12" thickBot="1" x14ac:dyDescent="0.25">
      <c r="A87" s="684"/>
      <c r="B87" s="686" t="s">
        <v>1210</v>
      </c>
      <c r="C87" s="712" t="s">
        <v>764</v>
      </c>
      <c r="D87" s="684"/>
      <c r="E87" s="684"/>
      <c r="F87" s="684"/>
      <c r="G87" s="684"/>
      <c r="H87" s="684"/>
      <c r="J87" s="684"/>
      <c r="K87" s="684"/>
      <c r="L87" s="687"/>
      <c r="M87" s="687"/>
      <c r="N87" s="687"/>
      <c r="O87" s="687"/>
      <c r="P87" s="1011">
        <f>SUM(P88:P89)</f>
        <v>0</v>
      </c>
      <c r="Q87" s="687"/>
      <c r="R87" s="687"/>
      <c r="S87" s="690"/>
    </row>
    <row r="88" spans="1:19" s="686" customFormat="1" x14ac:dyDescent="0.2">
      <c r="A88" s="684"/>
      <c r="B88" s="686" t="s">
        <v>1344</v>
      </c>
      <c r="C88" s="690" t="s">
        <v>1339</v>
      </c>
      <c r="D88" s="684"/>
      <c r="E88" s="684"/>
      <c r="F88" s="684"/>
      <c r="G88" s="684"/>
      <c r="H88" s="684"/>
      <c r="I88" s="684"/>
      <c r="J88" s="684"/>
      <c r="K88" s="687"/>
      <c r="L88" s="687"/>
      <c r="M88" s="687"/>
      <c r="N88" s="687"/>
      <c r="O88" s="687"/>
      <c r="P88" s="497"/>
      <c r="Q88" s="687"/>
      <c r="R88" s="687"/>
      <c r="S88" s="690"/>
    </row>
    <row r="89" spans="1:19" s="686" customFormat="1" x14ac:dyDescent="0.2">
      <c r="A89" s="684"/>
      <c r="B89" s="686" t="s">
        <v>1345</v>
      </c>
      <c r="C89" s="690" t="s">
        <v>1340</v>
      </c>
      <c r="D89" s="684"/>
      <c r="E89" s="684"/>
      <c r="F89" s="684"/>
      <c r="G89" s="684"/>
      <c r="H89" s="684"/>
      <c r="I89" s="684"/>
      <c r="J89" s="684"/>
      <c r="K89" s="687"/>
      <c r="L89" s="687"/>
      <c r="M89" s="687"/>
      <c r="N89" s="687"/>
      <c r="O89" s="687"/>
      <c r="P89" s="497"/>
      <c r="Q89" s="687"/>
      <c r="R89" s="687"/>
      <c r="S89" s="690"/>
    </row>
    <row r="90" spans="1:19" s="686" customFormat="1" ht="12" thickBot="1" x14ac:dyDescent="0.25">
      <c r="A90" s="684"/>
      <c r="C90" s="690"/>
      <c r="D90" s="684"/>
      <c r="E90" s="684"/>
      <c r="F90" s="684"/>
      <c r="G90" s="684"/>
      <c r="H90" s="684"/>
      <c r="I90" s="684"/>
      <c r="J90" s="684"/>
      <c r="K90" s="687"/>
      <c r="L90" s="687"/>
      <c r="M90" s="687"/>
      <c r="N90" s="687"/>
      <c r="O90" s="687"/>
      <c r="P90" s="684"/>
      <c r="Q90" s="687"/>
      <c r="R90" s="492"/>
      <c r="S90" s="690"/>
    </row>
    <row r="91" spans="1:19" s="686" customFormat="1" ht="12" thickBot="1" x14ac:dyDescent="0.25">
      <c r="A91" s="684"/>
      <c r="B91" s="690" t="s">
        <v>1346</v>
      </c>
      <c r="C91" s="712" t="s">
        <v>1347</v>
      </c>
      <c r="D91" s="684"/>
      <c r="E91" s="684"/>
      <c r="F91" s="684"/>
      <c r="G91" s="684"/>
      <c r="H91" s="684"/>
      <c r="I91" s="684"/>
      <c r="J91" s="684"/>
      <c r="K91" s="687"/>
      <c r="L91" s="687"/>
      <c r="M91" s="687"/>
      <c r="N91" s="687"/>
      <c r="O91" s="687"/>
      <c r="P91" s="1011">
        <f>P87+P81</f>
        <v>0</v>
      </c>
      <c r="Q91" s="687"/>
      <c r="R91" s="1011">
        <f>R81</f>
        <v>0</v>
      </c>
      <c r="S91" s="690"/>
    </row>
    <row r="92" spans="1:19" s="686" customFormat="1" ht="12" thickBot="1" x14ac:dyDescent="0.25">
      <c r="A92" s="684"/>
      <c r="C92" s="690"/>
      <c r="D92" s="684"/>
      <c r="E92" s="684"/>
      <c r="F92" s="684"/>
      <c r="G92" s="684"/>
      <c r="H92" s="684"/>
      <c r="I92" s="684"/>
      <c r="J92" s="684"/>
      <c r="K92" s="687"/>
      <c r="L92" s="687"/>
      <c r="M92" s="687"/>
      <c r="N92" s="687"/>
      <c r="O92" s="687"/>
      <c r="P92" s="684"/>
      <c r="Q92" s="687"/>
      <c r="R92" s="492"/>
      <c r="S92" s="690"/>
    </row>
    <row r="93" spans="1:19" s="686" customFormat="1" ht="12" thickBot="1" x14ac:dyDescent="0.25">
      <c r="A93" s="684"/>
      <c r="B93" s="690" t="s">
        <v>1348</v>
      </c>
      <c r="C93" s="712" t="s">
        <v>1349</v>
      </c>
      <c r="D93" s="684"/>
      <c r="E93" s="684"/>
      <c r="F93" s="684"/>
      <c r="G93" s="684"/>
      <c r="H93" s="684"/>
      <c r="I93" s="684"/>
      <c r="J93" s="684"/>
      <c r="K93" s="687"/>
      <c r="L93" s="687"/>
      <c r="M93" s="687"/>
      <c r="N93" s="687"/>
      <c r="O93" s="687"/>
      <c r="P93" s="1011">
        <f>P91+P79</f>
        <v>0</v>
      </c>
      <c r="Q93" s="687"/>
      <c r="R93" s="1011">
        <f>R91+R79</f>
        <v>0</v>
      </c>
      <c r="S93" s="690"/>
    </row>
    <row r="94" spans="1:19" s="686" customFormat="1" x14ac:dyDescent="0.2">
      <c r="A94" s="684"/>
      <c r="B94" s="690"/>
      <c r="C94" s="684"/>
      <c r="D94" s="684"/>
      <c r="E94" s="684"/>
      <c r="F94" s="684"/>
      <c r="G94" s="684"/>
      <c r="H94" s="684"/>
      <c r="I94" s="684"/>
      <c r="J94" s="684"/>
      <c r="K94" s="687"/>
      <c r="L94" s="687"/>
      <c r="M94" s="687"/>
      <c r="N94" s="687"/>
      <c r="O94" s="687"/>
      <c r="P94" s="687"/>
      <c r="Q94" s="687"/>
      <c r="R94" s="687"/>
      <c r="S94" s="690"/>
    </row>
    <row r="95" spans="1:19" s="684" customFormat="1" ht="14.25" customHeight="1" x14ac:dyDescent="0.2">
      <c r="A95" s="684" t="s">
        <v>828</v>
      </c>
      <c r="B95" s="696" t="s">
        <v>172</v>
      </c>
      <c r="E95" s="690"/>
      <c r="K95" s="687"/>
      <c r="L95" s="687"/>
      <c r="M95" s="687"/>
      <c r="N95" s="687"/>
      <c r="O95" s="706"/>
      <c r="P95" s="706"/>
      <c r="Q95" s="706"/>
      <c r="R95" s="687"/>
      <c r="S95" s="692"/>
    </row>
    <row r="96" spans="1:19" s="684" customFormat="1" x14ac:dyDescent="0.2">
      <c r="B96" s="684" t="s">
        <v>829</v>
      </c>
      <c r="C96" s="690" t="s">
        <v>173</v>
      </c>
      <c r="E96" s="690"/>
      <c r="F96" s="690"/>
      <c r="K96" s="687"/>
      <c r="L96" s="687"/>
      <c r="M96" s="687"/>
      <c r="N96" s="687"/>
      <c r="O96" s="706"/>
      <c r="P96" s="706"/>
      <c r="Q96" s="706"/>
      <c r="R96" s="497"/>
      <c r="S96" s="692"/>
    </row>
    <row r="97" spans="1:19" s="684" customFormat="1" ht="12" thickBot="1" x14ac:dyDescent="0.25">
      <c r="C97" s="690"/>
      <c r="E97" s="690"/>
      <c r="F97" s="690"/>
      <c r="K97" s="687"/>
      <c r="L97" s="687"/>
      <c r="M97" s="687"/>
      <c r="N97" s="687"/>
      <c r="O97" s="706"/>
      <c r="P97" s="706"/>
      <c r="Q97" s="687"/>
      <c r="R97" s="498"/>
      <c r="S97" s="692"/>
    </row>
    <row r="98" spans="1:19" s="684" customFormat="1" ht="12" thickBot="1" x14ac:dyDescent="0.25">
      <c r="B98" s="684" t="s">
        <v>830</v>
      </c>
      <c r="C98" s="690" t="s">
        <v>174</v>
      </c>
      <c r="E98" s="690"/>
      <c r="F98" s="690"/>
      <c r="K98" s="687"/>
      <c r="L98" s="687"/>
      <c r="M98" s="687"/>
      <c r="N98" s="687"/>
      <c r="O98" s="706"/>
      <c r="P98" s="706"/>
      <c r="Q98" s="706"/>
      <c r="R98" s="1011">
        <f>R100+R102</f>
        <v>0</v>
      </c>
      <c r="S98" s="692"/>
    </row>
    <row r="99" spans="1:19" s="684" customFormat="1" ht="3.75" customHeight="1" x14ac:dyDescent="0.2">
      <c r="B99" s="690"/>
      <c r="E99" s="690"/>
      <c r="F99" s="690"/>
      <c r="K99" s="687"/>
      <c r="L99" s="687"/>
      <c r="M99" s="687"/>
      <c r="N99" s="687"/>
      <c r="O99" s="706"/>
      <c r="P99" s="706"/>
      <c r="Q99" s="687"/>
      <c r="R99" s="498"/>
      <c r="S99" s="692"/>
    </row>
    <row r="100" spans="1:19" s="684" customFormat="1" x14ac:dyDescent="0.2">
      <c r="B100" s="684" t="s">
        <v>831</v>
      </c>
      <c r="D100" s="690" t="s">
        <v>175</v>
      </c>
      <c r="K100" s="687"/>
      <c r="L100" s="687"/>
      <c r="M100" s="687"/>
      <c r="N100" s="687"/>
      <c r="O100" s="706"/>
      <c r="P100" s="706"/>
      <c r="Q100" s="687"/>
      <c r="R100" s="497"/>
      <c r="S100" s="692"/>
    </row>
    <row r="101" spans="1:19" s="684" customFormat="1" ht="3.75" customHeight="1" x14ac:dyDescent="0.2">
      <c r="D101" s="690"/>
      <c r="E101" s="690"/>
      <c r="F101" s="690"/>
      <c r="K101" s="687"/>
      <c r="L101" s="687"/>
      <c r="M101" s="687"/>
      <c r="N101" s="687"/>
      <c r="O101" s="706"/>
      <c r="P101" s="706"/>
      <c r="Q101" s="687"/>
      <c r="R101" s="498"/>
      <c r="S101" s="692"/>
    </row>
    <row r="102" spans="1:19" s="684" customFormat="1" x14ac:dyDescent="0.2">
      <c r="B102" s="684" t="s">
        <v>832</v>
      </c>
      <c r="D102" s="690" t="s">
        <v>176</v>
      </c>
      <c r="K102" s="687"/>
      <c r="L102" s="687"/>
      <c r="M102" s="687"/>
      <c r="N102" s="687"/>
      <c r="O102" s="706"/>
      <c r="P102" s="706"/>
      <c r="Q102" s="687"/>
      <c r="R102" s="497"/>
      <c r="S102" s="692"/>
    </row>
    <row r="103" spans="1:19" s="684" customFormat="1" x14ac:dyDescent="0.2">
      <c r="B103" s="690"/>
      <c r="E103" s="690"/>
      <c r="F103" s="690"/>
      <c r="K103" s="687"/>
      <c r="L103" s="687"/>
      <c r="M103" s="687"/>
      <c r="N103" s="687"/>
      <c r="O103" s="706"/>
      <c r="P103" s="706"/>
      <c r="Q103" s="687"/>
      <c r="R103" s="498"/>
      <c r="S103" s="692"/>
    </row>
    <row r="104" spans="1:19" s="686" customFormat="1" x14ac:dyDescent="0.2">
      <c r="A104" s="684"/>
      <c r="B104" s="686" t="s">
        <v>1350</v>
      </c>
      <c r="C104" s="690" t="s">
        <v>177</v>
      </c>
      <c r="E104" s="684"/>
      <c r="F104" s="684"/>
      <c r="G104" s="684"/>
      <c r="H104" s="684"/>
      <c r="I104" s="684"/>
      <c r="J104" s="684"/>
      <c r="K104" s="687"/>
      <c r="L104" s="687"/>
      <c r="M104" s="687"/>
      <c r="N104" s="687"/>
      <c r="O104" s="687"/>
      <c r="P104" s="687"/>
      <c r="Q104" s="687"/>
      <c r="R104" s="497"/>
      <c r="S104" s="690"/>
    </row>
    <row r="105" spans="1:19" s="684" customFormat="1" ht="12" thickBot="1" x14ac:dyDescent="0.25">
      <c r="C105" s="690"/>
      <c r="E105" s="690"/>
      <c r="F105" s="690"/>
      <c r="K105" s="687"/>
      <c r="L105" s="687"/>
      <c r="M105" s="687"/>
      <c r="N105" s="687"/>
      <c r="O105" s="706"/>
      <c r="P105" s="706"/>
      <c r="Q105" s="687"/>
      <c r="R105" s="498"/>
      <c r="S105" s="692"/>
    </row>
    <row r="106" spans="1:19" s="686" customFormat="1" ht="12" thickBot="1" x14ac:dyDescent="0.25">
      <c r="A106" s="684"/>
      <c r="B106" s="686" t="s">
        <v>1351</v>
      </c>
      <c r="C106" s="684" t="s">
        <v>178</v>
      </c>
      <c r="E106" s="684"/>
      <c r="F106" s="684"/>
      <c r="G106" s="684"/>
      <c r="H106" s="684"/>
      <c r="I106" s="684"/>
      <c r="J106" s="684"/>
      <c r="K106" s="687"/>
      <c r="L106" s="687"/>
      <c r="M106" s="687"/>
      <c r="N106" s="687"/>
      <c r="O106" s="687"/>
      <c r="P106" s="687"/>
      <c r="Q106" s="687"/>
      <c r="R106" s="1011">
        <f>R108+R110</f>
        <v>0</v>
      </c>
      <c r="S106" s="690"/>
    </row>
    <row r="107" spans="1:19" s="684" customFormat="1" ht="3.75" customHeight="1" x14ac:dyDescent="0.2">
      <c r="B107" s="690"/>
      <c r="E107" s="690"/>
      <c r="F107" s="690"/>
      <c r="K107" s="687"/>
      <c r="L107" s="687"/>
      <c r="M107" s="687"/>
      <c r="N107" s="687"/>
      <c r="O107" s="706"/>
      <c r="P107" s="706"/>
      <c r="Q107" s="687"/>
      <c r="R107" s="498"/>
      <c r="S107" s="692"/>
    </row>
    <row r="108" spans="1:19" s="686" customFormat="1" x14ac:dyDescent="0.2">
      <c r="A108" s="684"/>
      <c r="B108" s="684" t="s">
        <v>1352</v>
      </c>
      <c r="D108" s="684" t="s">
        <v>179</v>
      </c>
      <c r="F108" s="684"/>
      <c r="G108" s="684"/>
      <c r="H108" s="684"/>
      <c r="I108" s="684"/>
      <c r="J108" s="684"/>
      <c r="K108" s="687"/>
      <c r="L108" s="687"/>
      <c r="M108" s="687"/>
      <c r="N108" s="687"/>
      <c r="O108" s="687"/>
      <c r="P108" s="687"/>
      <c r="Q108" s="687"/>
      <c r="R108" s="497"/>
      <c r="S108" s="690"/>
    </row>
    <row r="109" spans="1:19" s="684" customFormat="1" ht="3.75" customHeight="1" x14ac:dyDescent="0.2">
      <c r="B109" s="690"/>
      <c r="F109" s="690"/>
      <c r="K109" s="687"/>
      <c r="L109" s="687"/>
      <c r="M109" s="687"/>
      <c r="N109" s="687"/>
      <c r="O109" s="706"/>
      <c r="P109" s="706"/>
      <c r="Q109" s="687"/>
      <c r="R109" s="498"/>
      <c r="S109" s="692"/>
    </row>
    <row r="110" spans="1:19" s="686" customFormat="1" x14ac:dyDescent="0.2">
      <c r="A110" s="684"/>
      <c r="B110" s="684" t="s">
        <v>1353</v>
      </c>
      <c r="D110" s="684" t="s">
        <v>180</v>
      </c>
      <c r="F110" s="684"/>
      <c r="G110" s="684"/>
      <c r="H110" s="684"/>
      <c r="I110" s="684"/>
      <c r="J110" s="684"/>
      <c r="K110" s="687"/>
      <c r="L110" s="687"/>
      <c r="M110" s="687"/>
      <c r="N110" s="687"/>
      <c r="O110" s="687"/>
      <c r="P110" s="687"/>
      <c r="Q110" s="687"/>
      <c r="R110" s="497"/>
      <c r="S110" s="690"/>
    </row>
    <row r="111" spans="1:19" s="686" customFormat="1" x14ac:dyDescent="0.2">
      <c r="A111" s="684"/>
      <c r="B111" s="690"/>
      <c r="C111" s="684"/>
      <c r="D111" s="684"/>
      <c r="E111" s="684"/>
      <c r="F111" s="684"/>
      <c r="G111" s="684"/>
      <c r="H111" s="684"/>
      <c r="I111" s="684"/>
      <c r="J111" s="684"/>
      <c r="K111" s="684"/>
      <c r="L111" s="684"/>
      <c r="M111" s="684"/>
      <c r="N111" s="684"/>
      <c r="O111" s="684"/>
      <c r="P111" s="684"/>
      <c r="Q111" s="684"/>
      <c r="R111" s="684"/>
      <c r="S111" s="690"/>
    </row>
    <row r="112" spans="1:19" s="686" customFormat="1" x14ac:dyDescent="0.2">
      <c r="A112" s="684"/>
      <c r="B112" s="686" t="s">
        <v>1354</v>
      </c>
      <c r="C112" s="690" t="s">
        <v>1192</v>
      </c>
      <c r="D112" s="684"/>
      <c r="E112" s="684"/>
      <c r="F112" s="684"/>
      <c r="G112" s="684"/>
      <c r="H112" s="684"/>
      <c r="I112" s="684"/>
      <c r="J112" s="684"/>
      <c r="K112" s="684"/>
      <c r="L112" s="684"/>
      <c r="M112" s="684"/>
      <c r="N112" s="684"/>
      <c r="O112" s="684"/>
      <c r="P112" s="684" t="s">
        <v>471</v>
      </c>
      <c r="Q112" s="684"/>
      <c r="R112" s="497"/>
      <c r="S112" s="690"/>
    </row>
    <row r="113" spans="1:21" s="684" customFormat="1" ht="3.75" customHeight="1" x14ac:dyDescent="0.2">
      <c r="C113" s="690"/>
      <c r="E113" s="690"/>
      <c r="F113" s="690"/>
      <c r="K113" s="687"/>
      <c r="L113" s="687"/>
      <c r="M113" s="687"/>
      <c r="N113" s="687"/>
      <c r="O113" s="706"/>
      <c r="P113" s="706"/>
      <c r="Q113" s="687"/>
      <c r="R113" s="498"/>
      <c r="S113" s="692"/>
    </row>
    <row r="114" spans="1:21" s="686" customFormat="1" x14ac:dyDescent="0.2">
      <c r="A114" s="684"/>
      <c r="B114" s="686" t="s">
        <v>1355</v>
      </c>
      <c r="C114" s="690" t="s">
        <v>1193</v>
      </c>
      <c r="D114" s="684"/>
      <c r="E114" s="684"/>
      <c r="F114" s="684"/>
      <c r="G114" s="684"/>
      <c r="H114" s="684"/>
      <c r="I114" s="684"/>
      <c r="J114" s="684"/>
      <c r="K114" s="684"/>
      <c r="L114" s="684"/>
      <c r="M114" s="684"/>
      <c r="N114" s="684"/>
      <c r="O114" s="684"/>
      <c r="P114" s="684" t="s">
        <v>471</v>
      </c>
      <c r="Q114" s="684"/>
      <c r="R114" s="497"/>
      <c r="S114" s="690"/>
    </row>
    <row r="115" spans="1:21" s="684" customFormat="1" ht="3.75" customHeight="1" x14ac:dyDescent="0.2">
      <c r="C115" s="690"/>
      <c r="E115" s="690"/>
      <c r="F115" s="690"/>
      <c r="K115" s="687"/>
      <c r="L115" s="687"/>
      <c r="M115" s="687"/>
      <c r="N115" s="687"/>
      <c r="O115" s="706"/>
      <c r="P115" s="706"/>
      <c r="Q115" s="687"/>
      <c r="R115" s="498"/>
      <c r="S115" s="692"/>
    </row>
    <row r="116" spans="1:21" s="686" customFormat="1" x14ac:dyDescent="0.2">
      <c r="A116" s="684"/>
      <c r="B116" s="686" t="s">
        <v>1356</v>
      </c>
      <c r="C116" s="690" t="s">
        <v>1194</v>
      </c>
      <c r="D116" s="684"/>
      <c r="E116" s="684"/>
      <c r="F116" s="684"/>
      <c r="G116" s="684"/>
      <c r="H116" s="684"/>
      <c r="I116" s="684"/>
      <c r="J116" s="684"/>
      <c r="K116" s="684"/>
      <c r="L116" s="684"/>
      <c r="M116" s="684"/>
      <c r="N116" s="684"/>
      <c r="O116" s="684"/>
      <c r="P116" s="684" t="s">
        <v>471</v>
      </c>
      <c r="Q116" s="684"/>
      <c r="R116" s="497"/>
      <c r="S116" s="690"/>
    </row>
    <row r="117" spans="1:21" s="500" customFormat="1" x14ac:dyDescent="0.2">
      <c r="A117" s="481"/>
      <c r="B117" s="483"/>
      <c r="C117" s="481"/>
      <c r="D117" s="481"/>
      <c r="E117" s="481"/>
      <c r="F117" s="481"/>
      <c r="G117" s="481"/>
      <c r="H117" s="481"/>
      <c r="I117" s="481"/>
      <c r="J117" s="481"/>
      <c r="K117" s="481"/>
      <c r="L117" s="481"/>
      <c r="M117" s="481"/>
      <c r="N117" s="481"/>
      <c r="O117" s="481"/>
      <c r="P117" s="481"/>
      <c r="Q117" s="481"/>
      <c r="R117" s="481"/>
      <c r="S117" s="483"/>
    </row>
    <row r="118" spans="1:21" s="500" customFormat="1" x14ac:dyDescent="0.2">
      <c r="A118" s="481"/>
      <c r="B118" s="485"/>
      <c r="C118" s="481"/>
      <c r="D118" s="481"/>
      <c r="E118" s="481"/>
      <c r="F118" s="481"/>
      <c r="G118" s="481"/>
      <c r="H118" s="481"/>
      <c r="I118" s="481"/>
      <c r="J118" s="481"/>
      <c r="K118" s="481"/>
      <c r="L118" s="481"/>
      <c r="M118" s="481"/>
      <c r="N118" s="481"/>
      <c r="O118" s="481"/>
      <c r="P118" s="481"/>
      <c r="Q118" s="481"/>
      <c r="R118" s="481"/>
      <c r="S118" s="483"/>
    </row>
    <row r="119" spans="1:21" s="500" customFormat="1" ht="12" thickBot="1" x14ac:dyDescent="0.25">
      <c r="A119" s="481"/>
      <c r="B119" s="627" t="s">
        <v>243</v>
      </c>
      <c r="C119" s="481"/>
      <c r="D119" s="481"/>
      <c r="E119" s="481"/>
      <c r="F119" s="481"/>
      <c r="G119" s="481"/>
      <c r="H119" s="481"/>
      <c r="I119" s="481"/>
      <c r="J119" s="481"/>
      <c r="K119" s="481"/>
      <c r="L119" s="481"/>
      <c r="M119" s="481"/>
      <c r="N119" s="481"/>
      <c r="O119" s="481"/>
      <c r="P119" s="481"/>
      <c r="Q119" s="481"/>
      <c r="R119" s="481"/>
      <c r="S119" s="483"/>
    </row>
    <row r="120" spans="1:21" ht="12" thickBot="1" x14ac:dyDescent="0.25">
      <c r="B120" s="628"/>
      <c r="D120" s="493" t="s">
        <v>315</v>
      </c>
      <c r="H120" s="629"/>
      <c r="U120" s="494"/>
    </row>
    <row r="121" spans="1:21" ht="12" thickBot="1" x14ac:dyDescent="0.25">
      <c r="B121" s="630"/>
      <c r="D121" s="493" t="s">
        <v>316</v>
      </c>
      <c r="F121" s="485"/>
      <c r="H121" s="485"/>
      <c r="U121" s="494"/>
    </row>
    <row r="122" spans="1:21" ht="12.75" customHeight="1" x14ac:dyDescent="0.2">
      <c r="B122" s="631" t="s">
        <v>216</v>
      </c>
      <c r="D122" s="481" t="s">
        <v>181</v>
      </c>
      <c r="E122" s="632"/>
      <c r="F122" s="632"/>
      <c r="G122" s="632"/>
      <c r="H122" s="632"/>
      <c r="I122" s="632"/>
      <c r="J122" s="632"/>
      <c r="K122" s="632"/>
      <c r="U122" s="494"/>
    </row>
    <row r="123" spans="1:21" s="500" customFormat="1" ht="12.75" customHeight="1" x14ac:dyDescent="0.2">
      <c r="A123" s="481"/>
      <c r="B123" s="506" t="s">
        <v>225</v>
      </c>
      <c r="C123" s="481"/>
      <c r="D123" s="481" t="s">
        <v>1217</v>
      </c>
      <c r="E123" s="505"/>
      <c r="F123" s="505"/>
      <c r="G123" s="505"/>
      <c r="H123" s="505"/>
      <c r="I123" s="505"/>
      <c r="J123" s="505"/>
      <c r="K123" s="505"/>
      <c r="L123" s="481"/>
      <c r="M123" s="481"/>
      <c r="N123" s="481"/>
      <c r="O123" s="481"/>
      <c r="P123" s="481"/>
    </row>
    <row r="124" spans="1:21" s="500" customFormat="1" ht="12.75" customHeight="1" x14ac:dyDescent="0.2">
      <c r="A124" s="481"/>
      <c r="B124" s="506" t="s">
        <v>236</v>
      </c>
      <c r="C124" s="481"/>
      <c r="D124" s="481" t="s">
        <v>783</v>
      </c>
      <c r="E124" s="483"/>
      <c r="F124" s="505"/>
      <c r="G124" s="505"/>
      <c r="H124" s="505"/>
      <c r="I124" s="505"/>
      <c r="J124" s="505"/>
      <c r="K124" s="505"/>
      <c r="L124" s="481"/>
      <c r="M124" s="481"/>
      <c r="N124" s="481"/>
      <c r="O124" s="481"/>
      <c r="P124" s="481"/>
    </row>
    <row r="125" spans="1:21" s="481" customFormat="1" x14ac:dyDescent="0.2">
      <c r="B125" s="506" t="s">
        <v>272</v>
      </c>
      <c r="C125" s="633"/>
      <c r="D125" s="481" t="s">
        <v>1218</v>
      </c>
      <c r="E125" s="483"/>
    </row>
    <row r="126" spans="1:21" s="481" customFormat="1" x14ac:dyDescent="0.2">
      <c r="B126" s="506" t="s">
        <v>274</v>
      </c>
      <c r="C126" s="633"/>
      <c r="D126" s="481" t="s">
        <v>765</v>
      </c>
      <c r="E126" s="483"/>
    </row>
    <row r="127" spans="1:21" s="481" customFormat="1" x14ac:dyDescent="0.2">
      <c r="B127" s="506" t="s">
        <v>275</v>
      </c>
      <c r="C127" s="633"/>
      <c r="D127" s="481" t="s">
        <v>1211</v>
      </c>
      <c r="E127" s="483"/>
    </row>
    <row r="128" spans="1:21" s="481" customFormat="1" x14ac:dyDescent="0.2">
      <c r="C128" s="633"/>
      <c r="D128" s="481" t="s">
        <v>1212</v>
      </c>
      <c r="E128" s="483"/>
    </row>
    <row r="129" spans="2:5" s="481" customFormat="1" x14ac:dyDescent="0.2">
      <c r="B129" s="506"/>
      <c r="C129" s="633"/>
      <c r="D129" s="481" t="s">
        <v>1213</v>
      </c>
      <c r="E129" s="483"/>
    </row>
    <row r="130" spans="2:5" s="481" customFormat="1" x14ac:dyDescent="0.2">
      <c r="B130" s="506"/>
      <c r="C130" s="633"/>
      <c r="D130" s="481" t="s">
        <v>1214</v>
      </c>
      <c r="E130" s="483"/>
    </row>
    <row r="131" spans="2:5" s="481" customFormat="1" x14ac:dyDescent="0.2">
      <c r="B131" s="506" t="s">
        <v>470</v>
      </c>
      <c r="C131" s="633"/>
      <c r="D131" s="481" t="s">
        <v>1215</v>
      </c>
      <c r="E131" s="483"/>
    </row>
    <row r="132" spans="2:5" s="481" customFormat="1" x14ac:dyDescent="0.2">
      <c r="B132" s="506" t="s">
        <v>472</v>
      </c>
      <c r="C132" s="633"/>
      <c r="D132" s="481" t="s">
        <v>1216</v>
      </c>
      <c r="E132" s="483"/>
    </row>
    <row r="133" spans="2:5" s="481" customFormat="1" x14ac:dyDescent="0.2">
      <c r="B133" s="506"/>
      <c r="C133" s="633"/>
      <c r="D133" s="838" t="s">
        <v>1523</v>
      </c>
      <c r="E133" s="483"/>
    </row>
    <row r="134" spans="2:5" s="481" customFormat="1" x14ac:dyDescent="0.2">
      <c r="B134" s="506"/>
      <c r="C134" s="633"/>
      <c r="D134" s="838" t="s">
        <v>1524</v>
      </c>
      <c r="E134" s="483"/>
    </row>
    <row r="135" spans="2:5" s="481" customFormat="1" x14ac:dyDescent="0.2">
      <c r="B135" s="506"/>
      <c r="C135" s="633"/>
      <c r="D135" s="838" t="s">
        <v>1525</v>
      </c>
      <c r="E135" s="483"/>
    </row>
    <row r="136" spans="2:5" s="481" customFormat="1" x14ac:dyDescent="0.2">
      <c r="B136" s="506"/>
      <c r="C136" s="633"/>
    </row>
    <row r="137" spans="2:5" s="481" customFormat="1" hidden="1" x14ac:dyDescent="0.2">
      <c r="E137" s="483"/>
    </row>
    <row r="138" spans="2:5" s="481" customFormat="1" hidden="1" x14ac:dyDescent="0.2">
      <c r="E138" s="483"/>
    </row>
    <row r="139" spans="2:5" s="481" customFormat="1" hidden="1" x14ac:dyDescent="0.2">
      <c r="E139" s="483"/>
    </row>
    <row r="140" spans="2:5" s="481" customFormat="1" hidden="1" x14ac:dyDescent="0.2">
      <c r="E140" s="483"/>
    </row>
    <row r="141" spans="2:5" s="481" customFormat="1" hidden="1" x14ac:dyDescent="0.2">
      <c r="E141" s="483"/>
    </row>
    <row r="142" spans="2:5" s="481" customFormat="1" hidden="1" x14ac:dyDescent="0.2">
      <c r="E142" s="483"/>
    </row>
    <row r="143" spans="2:5" s="481" customFormat="1" hidden="1" x14ac:dyDescent="0.2">
      <c r="E143" s="483"/>
    </row>
    <row r="144" spans="2:5" s="481" customFormat="1" hidden="1" x14ac:dyDescent="0.2">
      <c r="E144" s="483"/>
    </row>
    <row r="145" spans="5:5" s="481" customFormat="1" hidden="1" x14ac:dyDescent="0.2">
      <c r="E145" s="483"/>
    </row>
    <row r="146" spans="5:5" s="481" customFormat="1" hidden="1" x14ac:dyDescent="0.2">
      <c r="E146" s="483"/>
    </row>
    <row r="147" spans="5:5" s="481" customFormat="1" hidden="1" x14ac:dyDescent="0.2">
      <c r="E147" s="483"/>
    </row>
    <row r="148" spans="5:5" s="481" customFormat="1" hidden="1" x14ac:dyDescent="0.2">
      <c r="E148" s="483"/>
    </row>
    <row r="149" spans="5:5" s="481" customFormat="1" hidden="1" x14ac:dyDescent="0.2">
      <c r="E149" s="483"/>
    </row>
    <row r="150" spans="5:5" s="500" customFormat="1" hidden="1" x14ac:dyDescent="0.2">
      <c r="E150" s="483"/>
    </row>
    <row r="151" spans="5:5" s="500" customFormat="1" hidden="1" x14ac:dyDescent="0.2">
      <c r="E151" s="483"/>
    </row>
    <row r="152" spans="5:5" s="500" customFormat="1" hidden="1" x14ac:dyDescent="0.2">
      <c r="E152" s="483"/>
    </row>
    <row r="153" spans="5:5" s="500" customFormat="1" hidden="1" x14ac:dyDescent="0.2">
      <c r="E153" s="483"/>
    </row>
    <row r="154" spans="5:5" s="500" customFormat="1" hidden="1" x14ac:dyDescent="0.2">
      <c r="E154" s="483"/>
    </row>
    <row r="155" spans="5:5" s="500" customFormat="1" hidden="1" x14ac:dyDescent="0.2">
      <c r="E155" s="483"/>
    </row>
    <row r="156" spans="5:5" s="500" customFormat="1" hidden="1" x14ac:dyDescent="0.2">
      <c r="E156" s="483"/>
    </row>
    <row r="157" spans="5:5" s="500" customFormat="1" hidden="1" x14ac:dyDescent="0.2">
      <c r="E157" s="483"/>
    </row>
    <row r="158" spans="5:5" s="500" customFormat="1" hidden="1" x14ac:dyDescent="0.2">
      <c r="E158" s="483"/>
    </row>
    <row r="159" spans="5:5" s="500" customFormat="1" hidden="1" x14ac:dyDescent="0.2">
      <c r="E159" s="483"/>
    </row>
    <row r="160" spans="5:5" s="500" customFormat="1" hidden="1" x14ac:dyDescent="0.2">
      <c r="E160" s="483"/>
    </row>
    <row r="161" spans="5:5" s="500" customFormat="1" hidden="1" x14ac:dyDescent="0.2">
      <c r="E161" s="483"/>
    </row>
    <row r="162" spans="5:5" s="500" customFormat="1" hidden="1" x14ac:dyDescent="0.2"/>
    <row r="163" spans="5:5" s="500" customFormat="1" hidden="1" x14ac:dyDescent="0.2"/>
    <row r="164" spans="5:5" s="500" customFormat="1" hidden="1" x14ac:dyDescent="0.2"/>
    <row r="165" spans="5:5" s="500" customFormat="1" hidden="1" x14ac:dyDescent="0.2"/>
    <row r="166" spans="5:5" s="500" customFormat="1" hidden="1" x14ac:dyDescent="0.2"/>
    <row r="167" spans="5:5" s="500" customFormat="1" hidden="1" x14ac:dyDescent="0.2"/>
    <row r="168" spans="5:5" s="500" customFormat="1" hidden="1" x14ac:dyDescent="0.2"/>
    <row r="169" spans="5:5" s="500" customFormat="1" hidden="1" x14ac:dyDescent="0.2"/>
    <row r="170" spans="5:5" s="500" customFormat="1" hidden="1" x14ac:dyDescent="0.2"/>
    <row r="171" spans="5:5" s="500" customFormat="1" hidden="1" x14ac:dyDescent="0.2"/>
    <row r="172" spans="5:5" s="500" customFormat="1" hidden="1" x14ac:dyDescent="0.2"/>
    <row r="173" spans="5:5" s="500" customFormat="1" hidden="1" x14ac:dyDescent="0.2"/>
    <row r="174" spans="5:5" s="500" customFormat="1" hidden="1" x14ac:dyDescent="0.2"/>
    <row r="175" spans="5:5" s="500" customFormat="1" hidden="1" x14ac:dyDescent="0.2"/>
    <row r="176" spans="5:5" s="500" customFormat="1" hidden="1" x14ac:dyDescent="0.2"/>
    <row r="177" s="500" customFormat="1" hidden="1" x14ac:dyDescent="0.2"/>
    <row r="178" s="500" customFormat="1" hidden="1" x14ac:dyDescent="0.2"/>
    <row r="179" s="500" customFormat="1" hidden="1" x14ac:dyDescent="0.2"/>
    <row r="180" s="500" customFormat="1" hidden="1" x14ac:dyDescent="0.2"/>
    <row r="181" s="500" customFormat="1" hidden="1" x14ac:dyDescent="0.2"/>
    <row r="182" s="500" customFormat="1" hidden="1" x14ac:dyDescent="0.2"/>
    <row r="183" s="500" customFormat="1" hidden="1" x14ac:dyDescent="0.2"/>
    <row r="184" s="500" customFormat="1" hidden="1" x14ac:dyDescent="0.2"/>
    <row r="185" s="500" customFormat="1" hidden="1" x14ac:dyDescent="0.2"/>
    <row r="186" s="500" customFormat="1" hidden="1" x14ac:dyDescent="0.2"/>
    <row r="187" s="500" customFormat="1" hidden="1" x14ac:dyDescent="0.2"/>
    <row r="188" s="500" customFormat="1" hidden="1" x14ac:dyDescent="0.2"/>
    <row r="189" s="500" customFormat="1" hidden="1" x14ac:dyDescent="0.2"/>
    <row r="190" s="500" customFormat="1" hidden="1" x14ac:dyDescent="0.2"/>
    <row r="191" s="500" customFormat="1" hidden="1" x14ac:dyDescent="0.2"/>
    <row r="192" s="500" customFormat="1" hidden="1" x14ac:dyDescent="0.2"/>
    <row r="193" s="500" customFormat="1" hidden="1" x14ac:dyDescent="0.2"/>
    <row r="194" s="500" customFormat="1" hidden="1" x14ac:dyDescent="0.2"/>
    <row r="195" s="500" customFormat="1" hidden="1" x14ac:dyDescent="0.2"/>
    <row r="196" s="500" customFormat="1" hidden="1" x14ac:dyDescent="0.2"/>
    <row r="197" s="500" customFormat="1" hidden="1" x14ac:dyDescent="0.2"/>
    <row r="198" s="500" customFormat="1" hidden="1" x14ac:dyDescent="0.2"/>
    <row r="199" s="500" customFormat="1" hidden="1" x14ac:dyDescent="0.2"/>
    <row r="200" s="500" customFormat="1" hidden="1" x14ac:dyDescent="0.2"/>
    <row r="201" s="500" customFormat="1" hidden="1" x14ac:dyDescent="0.2"/>
    <row r="202" s="500" customFormat="1" hidden="1" x14ac:dyDescent="0.2"/>
    <row r="203" s="500" customFormat="1" hidden="1" x14ac:dyDescent="0.2"/>
    <row r="204" s="500" customFormat="1" hidden="1" x14ac:dyDescent="0.2"/>
    <row r="205" s="500" customFormat="1" hidden="1" x14ac:dyDescent="0.2"/>
    <row r="206" s="500" customFormat="1" hidden="1" x14ac:dyDescent="0.2"/>
    <row r="207" s="500" customFormat="1" hidden="1" x14ac:dyDescent="0.2"/>
    <row r="208" s="500" customFormat="1" hidden="1" x14ac:dyDescent="0.2"/>
    <row r="209" spans="1:21" s="500" customFormat="1" hidden="1" x14ac:dyDescent="0.2"/>
    <row r="210" spans="1:21" s="500" customFormat="1" hidden="1" x14ac:dyDescent="0.2"/>
    <row r="211" spans="1:21" s="500" customFormat="1" hidden="1" x14ac:dyDescent="0.2"/>
    <row r="212" spans="1:21" s="500" customFormat="1" hidden="1" x14ac:dyDescent="0.2"/>
    <row r="213" spans="1:21" s="500" customFormat="1" hidden="1" x14ac:dyDescent="0.2"/>
    <row r="214" spans="1:21" s="500" customFormat="1" hidden="1" x14ac:dyDescent="0.2"/>
    <row r="215" spans="1:21" s="500" customFormat="1" hidden="1" x14ac:dyDescent="0.2"/>
    <row r="216" spans="1:21" s="500" customFormat="1" hidden="1" x14ac:dyDescent="0.2"/>
    <row r="217" spans="1:21" s="500" customFormat="1" hidden="1" x14ac:dyDescent="0.2"/>
    <row r="218" spans="1:21" s="500" customFormat="1" hidden="1" x14ac:dyDescent="0.2"/>
    <row r="219" spans="1:21" s="500" customFormat="1" x14ac:dyDescent="0.2"/>
    <row r="220" spans="1:21" hidden="1" x14ac:dyDescent="0.2">
      <c r="A220" s="494"/>
      <c r="B220" s="494"/>
      <c r="C220" s="494"/>
      <c r="D220" s="494"/>
      <c r="E220" s="494"/>
      <c r="F220" s="494"/>
      <c r="G220" s="494"/>
      <c r="H220" s="494"/>
      <c r="I220" s="494"/>
      <c r="J220" s="494"/>
      <c r="K220" s="494"/>
      <c r="L220" s="494"/>
      <c r="M220" s="494"/>
      <c r="N220" s="494"/>
      <c r="O220" s="494"/>
      <c r="P220" s="494"/>
      <c r="U220" s="494"/>
    </row>
    <row r="221" spans="1:21" hidden="1" x14ac:dyDescent="0.2">
      <c r="A221" s="494"/>
      <c r="B221" s="494"/>
      <c r="C221" s="494"/>
      <c r="D221" s="494"/>
      <c r="E221" s="494"/>
      <c r="F221" s="494"/>
      <c r="G221" s="494"/>
      <c r="H221" s="494"/>
      <c r="I221" s="494"/>
      <c r="J221" s="494"/>
      <c r="K221" s="494"/>
      <c r="L221" s="494"/>
      <c r="M221" s="494"/>
      <c r="N221" s="494"/>
      <c r="O221" s="494"/>
      <c r="P221" s="494"/>
      <c r="U221" s="494"/>
    </row>
    <row r="222" spans="1:21" hidden="1" x14ac:dyDescent="0.2">
      <c r="A222" s="494"/>
      <c r="B222" s="494"/>
      <c r="C222" s="494"/>
      <c r="D222" s="494"/>
      <c r="E222" s="494"/>
      <c r="F222" s="494"/>
      <c r="G222" s="494"/>
      <c r="H222" s="494"/>
      <c r="I222" s="494"/>
      <c r="J222" s="494"/>
      <c r="K222" s="494"/>
      <c r="L222" s="494"/>
      <c r="M222" s="494"/>
      <c r="N222" s="494"/>
      <c r="O222" s="494"/>
      <c r="P222" s="494"/>
      <c r="U222" s="494"/>
    </row>
    <row r="223" spans="1:21" hidden="1" x14ac:dyDescent="0.2">
      <c r="A223" s="494"/>
      <c r="B223" s="494"/>
      <c r="C223" s="494"/>
      <c r="D223" s="494"/>
      <c r="E223" s="494"/>
      <c r="F223" s="494"/>
      <c r="G223" s="494"/>
      <c r="H223" s="494"/>
      <c r="I223" s="494"/>
      <c r="J223" s="494"/>
      <c r="K223" s="494"/>
      <c r="L223" s="494"/>
      <c r="M223" s="494"/>
      <c r="N223" s="494"/>
      <c r="O223" s="494"/>
      <c r="P223" s="494"/>
      <c r="U223" s="494"/>
    </row>
    <row r="224" spans="1:21" hidden="1" x14ac:dyDescent="0.2">
      <c r="A224" s="494"/>
      <c r="B224" s="494"/>
      <c r="C224" s="494"/>
      <c r="D224" s="494"/>
      <c r="E224" s="494"/>
      <c r="F224" s="494"/>
      <c r="G224" s="494"/>
      <c r="H224" s="494"/>
      <c r="I224" s="494"/>
      <c r="J224" s="494"/>
      <c r="K224" s="494"/>
      <c r="L224" s="494"/>
      <c r="M224" s="494"/>
      <c r="N224" s="494"/>
      <c r="O224" s="494"/>
      <c r="P224" s="494"/>
      <c r="U224" s="494"/>
    </row>
    <row r="225" spans="1:21" hidden="1" x14ac:dyDescent="0.2">
      <c r="A225" s="494"/>
      <c r="B225" s="494"/>
      <c r="C225" s="494"/>
      <c r="D225" s="494"/>
      <c r="E225" s="494"/>
      <c r="F225" s="494"/>
      <c r="G225" s="494"/>
      <c r="H225" s="494"/>
      <c r="I225" s="494"/>
      <c r="J225" s="494"/>
      <c r="K225" s="494"/>
      <c r="L225" s="494"/>
      <c r="M225" s="494"/>
      <c r="N225" s="494"/>
      <c r="O225" s="494"/>
      <c r="P225" s="494"/>
      <c r="U225" s="494"/>
    </row>
    <row r="226" spans="1:21" hidden="1" x14ac:dyDescent="0.2">
      <c r="A226" s="494"/>
      <c r="B226" s="494"/>
      <c r="C226" s="494"/>
      <c r="D226" s="494"/>
      <c r="E226" s="494"/>
      <c r="F226" s="494"/>
      <c r="G226" s="494"/>
      <c r="H226" s="494"/>
      <c r="I226" s="494"/>
      <c r="J226" s="494"/>
      <c r="K226" s="494"/>
      <c r="L226" s="494"/>
      <c r="M226" s="494"/>
      <c r="N226" s="494"/>
      <c r="O226" s="494"/>
      <c r="P226" s="494"/>
      <c r="U226" s="494"/>
    </row>
    <row r="227" spans="1:21" hidden="1" x14ac:dyDescent="0.2">
      <c r="A227" s="494"/>
      <c r="B227" s="494"/>
      <c r="C227" s="494"/>
      <c r="D227" s="494"/>
      <c r="E227" s="494"/>
      <c r="F227" s="494"/>
      <c r="G227" s="494"/>
      <c r="H227" s="494"/>
      <c r="I227" s="494"/>
      <c r="J227" s="494"/>
      <c r="K227" s="494"/>
      <c r="L227" s="494"/>
      <c r="M227" s="494"/>
      <c r="N227" s="494"/>
      <c r="O227" s="494"/>
      <c r="P227" s="494"/>
      <c r="U227" s="494"/>
    </row>
    <row r="228" spans="1:21" hidden="1" x14ac:dyDescent="0.2">
      <c r="A228" s="494"/>
      <c r="B228" s="494"/>
      <c r="C228" s="494"/>
      <c r="D228" s="494"/>
      <c r="E228" s="494"/>
      <c r="F228" s="494"/>
      <c r="G228" s="494"/>
      <c r="H228" s="494"/>
      <c r="I228" s="494"/>
      <c r="J228" s="494"/>
      <c r="K228" s="494"/>
      <c r="L228" s="494"/>
      <c r="M228" s="494"/>
      <c r="N228" s="494"/>
      <c r="O228" s="494"/>
      <c r="P228" s="494"/>
      <c r="U228" s="494"/>
    </row>
    <row r="229" spans="1:21" hidden="1" x14ac:dyDescent="0.2">
      <c r="A229" s="494"/>
      <c r="B229" s="494"/>
      <c r="C229" s="494"/>
      <c r="D229" s="494"/>
      <c r="E229" s="494"/>
      <c r="F229" s="494"/>
      <c r="G229" s="494"/>
      <c r="H229" s="494"/>
      <c r="I229" s="494"/>
      <c r="J229" s="494"/>
      <c r="K229" s="494"/>
      <c r="L229" s="494"/>
      <c r="M229" s="494"/>
      <c r="N229" s="494"/>
      <c r="O229" s="494"/>
      <c r="P229" s="494"/>
      <c r="U229" s="494"/>
    </row>
    <row r="230" spans="1:21" hidden="1" x14ac:dyDescent="0.2">
      <c r="A230" s="494"/>
      <c r="B230" s="494"/>
      <c r="C230" s="494"/>
      <c r="D230" s="494"/>
      <c r="E230" s="494"/>
      <c r="F230" s="494"/>
      <c r="G230" s="494"/>
      <c r="H230" s="494"/>
      <c r="I230" s="494"/>
      <c r="J230" s="494"/>
      <c r="K230" s="494"/>
      <c r="L230" s="494"/>
      <c r="M230" s="494"/>
      <c r="N230" s="494"/>
      <c r="O230" s="494"/>
      <c r="P230" s="494"/>
      <c r="U230" s="494"/>
    </row>
    <row r="231" spans="1:21" hidden="1" x14ac:dyDescent="0.2">
      <c r="A231" s="494"/>
      <c r="B231" s="494"/>
      <c r="C231" s="494"/>
      <c r="D231" s="494"/>
      <c r="E231" s="494"/>
      <c r="F231" s="494"/>
      <c r="G231" s="494"/>
      <c r="H231" s="494"/>
      <c r="I231" s="494"/>
      <c r="J231" s="494"/>
      <c r="K231" s="494"/>
      <c r="L231" s="494"/>
      <c r="M231" s="494"/>
      <c r="N231" s="494"/>
      <c r="O231" s="494"/>
      <c r="P231" s="494"/>
      <c r="U231" s="494"/>
    </row>
    <row r="232" spans="1:21" hidden="1" x14ac:dyDescent="0.2">
      <c r="A232" s="494"/>
      <c r="B232" s="494"/>
      <c r="C232" s="494"/>
      <c r="D232" s="494"/>
      <c r="E232" s="494"/>
      <c r="F232" s="494"/>
      <c r="G232" s="494"/>
      <c r="H232" s="494"/>
      <c r="I232" s="494"/>
      <c r="J232" s="494"/>
      <c r="K232" s="494"/>
      <c r="L232" s="494"/>
      <c r="M232" s="494"/>
      <c r="N232" s="494"/>
      <c r="O232" s="494"/>
      <c r="P232" s="494"/>
      <c r="U232" s="494"/>
    </row>
    <row r="233" spans="1:21" hidden="1" x14ac:dyDescent="0.2">
      <c r="A233" s="494"/>
      <c r="B233" s="494"/>
      <c r="C233" s="494"/>
      <c r="D233" s="494"/>
      <c r="E233" s="494"/>
      <c r="F233" s="494"/>
      <c r="G233" s="494"/>
      <c r="H233" s="494"/>
      <c r="I233" s="494"/>
      <c r="J233" s="494"/>
      <c r="K233" s="494"/>
      <c r="L233" s="494"/>
      <c r="M233" s="494"/>
      <c r="N233" s="494"/>
      <c r="O233" s="494"/>
      <c r="P233" s="494"/>
      <c r="U233" s="494"/>
    </row>
    <row r="234" spans="1:21" hidden="1" x14ac:dyDescent="0.2">
      <c r="A234" s="494"/>
      <c r="B234" s="494"/>
      <c r="C234" s="494"/>
      <c r="D234" s="494"/>
      <c r="E234" s="494"/>
      <c r="F234" s="494"/>
      <c r="G234" s="494"/>
      <c r="H234" s="494"/>
      <c r="I234" s="494"/>
      <c r="J234" s="494"/>
      <c r="K234" s="494"/>
      <c r="L234" s="494"/>
      <c r="M234" s="494"/>
      <c r="N234" s="494"/>
      <c r="O234" s="494"/>
      <c r="P234" s="494"/>
      <c r="U234" s="494"/>
    </row>
    <row r="235" spans="1:21" hidden="1" x14ac:dyDescent="0.2">
      <c r="A235" s="494"/>
      <c r="B235" s="494"/>
      <c r="C235" s="494"/>
      <c r="D235" s="494"/>
      <c r="E235" s="494"/>
      <c r="F235" s="494"/>
      <c r="G235" s="494"/>
      <c r="H235" s="494"/>
      <c r="I235" s="494"/>
      <c r="J235" s="494"/>
      <c r="K235" s="494"/>
      <c r="L235" s="494"/>
      <c r="M235" s="494"/>
      <c r="N235" s="494"/>
      <c r="O235" s="494"/>
      <c r="P235" s="494"/>
      <c r="U235" s="494"/>
    </row>
    <row r="236" spans="1:21" hidden="1" x14ac:dyDescent="0.2">
      <c r="A236" s="494"/>
      <c r="B236" s="494"/>
      <c r="C236" s="494"/>
      <c r="D236" s="494"/>
      <c r="E236" s="494"/>
      <c r="F236" s="494"/>
      <c r="G236" s="494"/>
      <c r="H236" s="494"/>
      <c r="I236" s="494"/>
      <c r="J236" s="494"/>
      <c r="K236" s="494"/>
      <c r="L236" s="494"/>
      <c r="M236" s="494"/>
      <c r="N236" s="494"/>
      <c r="O236" s="494"/>
      <c r="P236" s="494"/>
      <c r="U236" s="494"/>
    </row>
    <row r="237" spans="1:21" hidden="1" x14ac:dyDescent="0.2">
      <c r="A237" s="494"/>
      <c r="B237" s="494"/>
      <c r="C237" s="494"/>
      <c r="D237" s="494"/>
      <c r="E237" s="494"/>
      <c r="F237" s="494"/>
      <c r="G237" s="494"/>
      <c r="H237" s="494"/>
      <c r="I237" s="494"/>
      <c r="J237" s="494"/>
      <c r="K237" s="494"/>
      <c r="L237" s="494"/>
      <c r="M237" s="494"/>
      <c r="N237" s="494"/>
      <c r="O237" s="494"/>
      <c r="P237" s="494"/>
      <c r="U237" s="494"/>
    </row>
    <row r="238" spans="1:21" hidden="1" x14ac:dyDescent="0.2">
      <c r="A238" s="494"/>
      <c r="B238" s="494"/>
      <c r="C238" s="494"/>
      <c r="D238" s="494"/>
      <c r="E238" s="494"/>
      <c r="F238" s="494"/>
      <c r="G238" s="494"/>
      <c r="H238" s="494"/>
      <c r="I238" s="494"/>
      <c r="J238" s="494"/>
      <c r="K238" s="494"/>
      <c r="L238" s="494"/>
      <c r="M238" s="494"/>
      <c r="N238" s="494"/>
      <c r="O238" s="494"/>
      <c r="P238" s="494"/>
      <c r="U238" s="494"/>
    </row>
    <row r="239" spans="1:21" hidden="1" x14ac:dyDescent="0.2">
      <c r="A239" s="494"/>
      <c r="B239" s="494"/>
      <c r="C239" s="494"/>
      <c r="D239" s="494"/>
      <c r="E239" s="494"/>
      <c r="F239" s="494"/>
      <c r="G239" s="494"/>
      <c r="H239" s="494"/>
      <c r="I239" s="494"/>
      <c r="J239" s="494"/>
      <c r="K239" s="494"/>
      <c r="L239" s="494"/>
      <c r="M239" s="494"/>
      <c r="N239" s="494"/>
      <c r="O239" s="494"/>
      <c r="P239" s="494"/>
      <c r="U239" s="494"/>
    </row>
    <row r="240" spans="1:21" hidden="1" x14ac:dyDescent="0.2">
      <c r="A240" s="494"/>
      <c r="B240" s="494"/>
      <c r="C240" s="494"/>
      <c r="D240" s="494"/>
      <c r="E240" s="494"/>
      <c r="F240" s="494"/>
      <c r="G240" s="494"/>
      <c r="H240" s="494"/>
      <c r="I240" s="494"/>
      <c r="J240" s="494"/>
      <c r="K240" s="494"/>
      <c r="L240" s="494"/>
      <c r="M240" s="494"/>
      <c r="N240" s="494"/>
      <c r="O240" s="494"/>
      <c r="P240" s="494"/>
      <c r="U240" s="494"/>
    </row>
    <row r="241" spans="1:21" hidden="1" x14ac:dyDescent="0.2">
      <c r="A241" s="494"/>
      <c r="B241" s="494"/>
      <c r="C241" s="494"/>
      <c r="D241" s="494"/>
      <c r="E241" s="494"/>
      <c r="F241" s="494"/>
      <c r="G241" s="494"/>
      <c r="H241" s="494"/>
      <c r="I241" s="494"/>
      <c r="J241" s="494"/>
      <c r="K241" s="494"/>
      <c r="L241" s="494"/>
      <c r="M241" s="494"/>
      <c r="N241" s="494"/>
      <c r="O241" s="494"/>
      <c r="P241" s="494"/>
      <c r="U241" s="494"/>
    </row>
    <row r="242" spans="1:21" hidden="1" x14ac:dyDescent="0.2">
      <c r="A242" s="494"/>
      <c r="B242" s="494"/>
      <c r="C242" s="494"/>
      <c r="D242" s="494"/>
      <c r="E242" s="494"/>
      <c r="F242" s="494"/>
      <c r="G242" s="494"/>
      <c r="H242" s="494"/>
      <c r="I242" s="494"/>
      <c r="J242" s="494"/>
      <c r="K242" s="494"/>
      <c r="L242" s="494"/>
      <c r="M242" s="494"/>
      <c r="N242" s="494"/>
      <c r="O242" s="494"/>
      <c r="P242" s="494"/>
      <c r="U242" s="494"/>
    </row>
    <row r="243" spans="1:21" hidden="1" x14ac:dyDescent="0.2">
      <c r="A243" s="494"/>
      <c r="B243" s="494"/>
      <c r="C243" s="494"/>
      <c r="D243" s="494"/>
      <c r="E243" s="494"/>
      <c r="F243" s="494"/>
      <c r="G243" s="494"/>
      <c r="H243" s="494"/>
      <c r="I243" s="494"/>
      <c r="J243" s="494"/>
      <c r="K243" s="494"/>
      <c r="L243" s="494"/>
      <c r="M243" s="494"/>
      <c r="N243" s="494"/>
      <c r="O243" s="494"/>
      <c r="P243" s="494"/>
      <c r="U243" s="494"/>
    </row>
    <row r="244" spans="1:21" hidden="1" x14ac:dyDescent="0.2">
      <c r="A244" s="494"/>
      <c r="B244" s="494"/>
      <c r="C244" s="494"/>
      <c r="D244" s="494"/>
      <c r="E244" s="494"/>
      <c r="F244" s="494"/>
      <c r="G244" s="494"/>
      <c r="H244" s="494"/>
      <c r="I244" s="494"/>
      <c r="J244" s="494"/>
      <c r="K244" s="494"/>
      <c r="L244" s="494"/>
      <c r="M244" s="494"/>
      <c r="N244" s="494"/>
      <c r="O244" s="494"/>
      <c r="P244" s="494"/>
      <c r="U244" s="494"/>
    </row>
    <row r="245" spans="1:21" hidden="1" x14ac:dyDescent="0.2">
      <c r="A245" s="494"/>
      <c r="B245" s="494"/>
      <c r="C245" s="494"/>
      <c r="D245" s="494"/>
      <c r="E245" s="494"/>
      <c r="F245" s="494"/>
      <c r="G245" s="494"/>
      <c r="H245" s="494"/>
      <c r="I245" s="494"/>
      <c r="J245" s="494"/>
      <c r="K245" s="494"/>
      <c r="L245" s="494"/>
      <c r="M245" s="494"/>
      <c r="N245" s="494"/>
      <c r="O245" s="494"/>
      <c r="P245" s="494"/>
      <c r="U245" s="494"/>
    </row>
    <row r="246" spans="1:21" hidden="1" x14ac:dyDescent="0.2">
      <c r="A246" s="494"/>
      <c r="B246" s="494"/>
      <c r="C246" s="494"/>
      <c r="D246" s="494"/>
      <c r="E246" s="494"/>
      <c r="F246" s="494"/>
      <c r="G246" s="494"/>
      <c r="H246" s="494"/>
      <c r="I246" s="494"/>
      <c r="J246" s="494"/>
      <c r="K246" s="494"/>
      <c r="L246" s="494"/>
      <c r="M246" s="494"/>
      <c r="N246" s="494"/>
      <c r="O246" s="494"/>
      <c r="P246" s="494"/>
      <c r="U246" s="494"/>
    </row>
    <row r="247" spans="1:21" hidden="1" x14ac:dyDescent="0.2">
      <c r="A247" s="494"/>
      <c r="B247" s="494"/>
      <c r="C247" s="494"/>
      <c r="D247" s="494"/>
      <c r="E247" s="494"/>
      <c r="F247" s="494"/>
      <c r="G247" s="494"/>
      <c r="H247" s="494"/>
      <c r="I247" s="494"/>
      <c r="J247" s="494"/>
      <c r="K247" s="494"/>
      <c r="L247" s="494"/>
      <c r="M247" s="494"/>
      <c r="N247" s="494"/>
      <c r="O247" s="494"/>
      <c r="P247" s="494"/>
      <c r="U247" s="494"/>
    </row>
    <row r="248" spans="1:21" hidden="1" x14ac:dyDescent="0.2">
      <c r="A248" s="494"/>
      <c r="B248" s="494"/>
      <c r="C248" s="494"/>
      <c r="D248" s="494"/>
      <c r="E248" s="494"/>
      <c r="F248" s="494"/>
      <c r="G248" s="494"/>
      <c r="H248" s="494"/>
      <c r="I248" s="494"/>
      <c r="J248" s="494"/>
      <c r="K248" s="494"/>
      <c r="L248" s="494"/>
      <c r="M248" s="494"/>
      <c r="N248" s="494"/>
      <c r="O248" s="494"/>
      <c r="P248" s="494"/>
      <c r="U248" s="494"/>
    </row>
    <row r="249" spans="1:21" hidden="1" x14ac:dyDescent="0.2">
      <c r="A249" s="494"/>
      <c r="B249" s="494"/>
      <c r="C249" s="494"/>
      <c r="D249" s="494"/>
      <c r="E249" s="494"/>
      <c r="F249" s="494"/>
      <c r="G249" s="494"/>
      <c r="H249" s="494"/>
      <c r="I249" s="494"/>
      <c r="J249" s="494"/>
      <c r="K249" s="494"/>
      <c r="L249" s="494"/>
      <c r="M249" s="494"/>
      <c r="N249" s="494"/>
      <c r="O249" s="494"/>
      <c r="P249" s="494"/>
      <c r="U249" s="494"/>
    </row>
    <row r="250" spans="1:21" hidden="1" x14ac:dyDescent="0.2">
      <c r="A250" s="494"/>
      <c r="B250" s="494"/>
      <c r="C250" s="494"/>
      <c r="D250" s="494"/>
      <c r="E250" s="494"/>
      <c r="F250" s="494"/>
      <c r="G250" s="494"/>
      <c r="H250" s="494"/>
      <c r="I250" s="494"/>
      <c r="J250" s="494"/>
      <c r="K250" s="494"/>
      <c r="L250" s="494"/>
      <c r="M250" s="494"/>
      <c r="N250" s="494"/>
      <c r="O250" s="494"/>
      <c r="P250" s="494"/>
      <c r="U250" s="494"/>
    </row>
    <row r="251" spans="1:21" hidden="1" x14ac:dyDescent="0.2">
      <c r="A251" s="494"/>
      <c r="B251" s="494"/>
      <c r="C251" s="494"/>
      <c r="D251" s="494"/>
      <c r="E251" s="494"/>
      <c r="F251" s="494"/>
      <c r="G251" s="494"/>
      <c r="H251" s="494"/>
      <c r="I251" s="494"/>
      <c r="J251" s="494"/>
      <c r="K251" s="494"/>
      <c r="L251" s="494"/>
      <c r="M251" s="494"/>
      <c r="N251" s="494"/>
      <c r="O251" s="494"/>
      <c r="P251" s="494"/>
      <c r="U251" s="494"/>
    </row>
    <row r="252" spans="1:21" hidden="1" x14ac:dyDescent="0.2">
      <c r="A252" s="494"/>
      <c r="B252" s="494"/>
      <c r="C252" s="494"/>
      <c r="D252" s="494"/>
      <c r="E252" s="494"/>
      <c r="F252" s="494"/>
      <c r="G252" s="494"/>
      <c r="H252" s="494"/>
      <c r="I252" s="494"/>
      <c r="J252" s="494"/>
      <c r="K252" s="494"/>
      <c r="L252" s="494"/>
      <c r="M252" s="494"/>
      <c r="N252" s="494"/>
      <c r="O252" s="494"/>
      <c r="P252" s="494"/>
      <c r="U252" s="494"/>
    </row>
    <row r="253" spans="1:21" hidden="1" x14ac:dyDescent="0.2">
      <c r="A253" s="494"/>
      <c r="B253" s="494"/>
      <c r="C253" s="494"/>
      <c r="D253" s="494"/>
      <c r="E253" s="494"/>
      <c r="F253" s="494"/>
      <c r="G253" s="494"/>
      <c r="H253" s="494"/>
      <c r="I253" s="494"/>
      <c r="J253" s="494"/>
      <c r="K253" s="494"/>
      <c r="L253" s="494"/>
      <c r="M253" s="494"/>
      <c r="N253" s="494"/>
      <c r="O253" s="494"/>
      <c r="P253" s="494"/>
      <c r="U253" s="494"/>
    </row>
    <row r="254" spans="1:21" hidden="1" x14ac:dyDescent="0.2">
      <c r="A254" s="494"/>
      <c r="B254" s="494"/>
      <c r="C254" s="494"/>
      <c r="D254" s="494"/>
      <c r="E254" s="494"/>
      <c r="F254" s="494"/>
      <c r="G254" s="494"/>
      <c r="H254" s="494"/>
      <c r="I254" s="494"/>
      <c r="J254" s="494"/>
      <c r="K254" s="494"/>
      <c r="L254" s="494"/>
      <c r="M254" s="494"/>
      <c r="N254" s="494"/>
      <c r="O254" s="494"/>
      <c r="P254" s="494"/>
      <c r="U254" s="494"/>
    </row>
    <row r="255" spans="1:21" hidden="1" x14ac:dyDescent="0.2">
      <c r="A255" s="494"/>
      <c r="B255" s="494"/>
      <c r="C255" s="494"/>
      <c r="D255" s="494"/>
      <c r="E255" s="494"/>
      <c r="F255" s="494"/>
      <c r="G255" s="494"/>
      <c r="H255" s="494"/>
      <c r="I255" s="494"/>
      <c r="J255" s="494"/>
      <c r="K255" s="494"/>
      <c r="L255" s="494"/>
      <c r="M255" s="494"/>
      <c r="N255" s="494"/>
      <c r="O255" s="494"/>
      <c r="P255" s="494"/>
      <c r="U255" s="494"/>
    </row>
    <row r="256" spans="1:21" hidden="1" x14ac:dyDescent="0.2">
      <c r="A256" s="494"/>
      <c r="B256" s="494"/>
      <c r="C256" s="494"/>
      <c r="D256" s="494"/>
      <c r="E256" s="494"/>
      <c r="F256" s="494"/>
      <c r="G256" s="494"/>
      <c r="H256" s="494"/>
      <c r="I256" s="494"/>
      <c r="J256" s="494"/>
      <c r="K256" s="494"/>
      <c r="L256" s="494"/>
      <c r="M256" s="494"/>
      <c r="N256" s="494"/>
      <c r="O256" s="494"/>
      <c r="P256" s="494"/>
      <c r="U256" s="494"/>
    </row>
    <row r="257" spans="1:21" hidden="1" x14ac:dyDescent="0.2">
      <c r="A257" s="494"/>
      <c r="B257" s="494"/>
      <c r="C257" s="494"/>
      <c r="D257" s="494"/>
      <c r="E257" s="494"/>
      <c r="F257" s="494"/>
      <c r="G257" s="494"/>
      <c r="H257" s="494"/>
      <c r="I257" s="494"/>
      <c r="J257" s="494"/>
      <c r="K257" s="494"/>
      <c r="L257" s="494"/>
      <c r="M257" s="494"/>
      <c r="N257" s="494"/>
      <c r="O257" s="494"/>
      <c r="P257" s="494"/>
      <c r="U257" s="494"/>
    </row>
    <row r="258" spans="1:21" hidden="1" x14ac:dyDescent="0.2">
      <c r="A258" s="494"/>
      <c r="B258" s="494"/>
      <c r="C258" s="494"/>
      <c r="D258" s="494"/>
      <c r="E258" s="494"/>
      <c r="F258" s="494"/>
      <c r="G258" s="494"/>
      <c r="H258" s="494"/>
      <c r="I258" s="494"/>
      <c r="J258" s="494"/>
      <c r="K258" s="494"/>
      <c r="L258" s="494"/>
      <c r="M258" s="494"/>
      <c r="N258" s="494"/>
      <c r="O258" s="494"/>
      <c r="P258" s="494"/>
      <c r="U258" s="494"/>
    </row>
    <row r="259" spans="1:21" hidden="1" x14ac:dyDescent="0.2">
      <c r="A259" s="494"/>
      <c r="B259" s="494"/>
      <c r="C259" s="494"/>
      <c r="D259" s="494"/>
      <c r="E259" s="494"/>
      <c r="F259" s="494"/>
      <c r="G259" s="494"/>
      <c r="H259" s="494"/>
      <c r="I259" s="494"/>
      <c r="J259" s="494"/>
      <c r="K259" s="494"/>
      <c r="L259" s="494"/>
      <c r="M259" s="494"/>
      <c r="N259" s="494"/>
      <c r="O259" s="494"/>
      <c r="P259" s="494"/>
      <c r="U259" s="494"/>
    </row>
    <row r="260" spans="1:21" hidden="1" x14ac:dyDescent="0.2">
      <c r="A260" s="494"/>
      <c r="B260" s="494"/>
      <c r="C260" s="494"/>
      <c r="D260" s="494"/>
      <c r="E260" s="494"/>
      <c r="F260" s="494"/>
      <c r="G260" s="494"/>
      <c r="H260" s="494"/>
      <c r="I260" s="494"/>
      <c r="J260" s="494"/>
      <c r="K260" s="494"/>
      <c r="L260" s="494"/>
      <c r="M260" s="494"/>
      <c r="N260" s="494"/>
      <c r="O260" s="494"/>
      <c r="P260" s="494"/>
      <c r="U260" s="494"/>
    </row>
    <row r="261" spans="1:21" hidden="1" x14ac:dyDescent="0.2">
      <c r="A261" s="494"/>
      <c r="B261" s="494"/>
      <c r="C261" s="494"/>
      <c r="D261" s="494"/>
      <c r="E261" s="494"/>
      <c r="F261" s="494"/>
      <c r="G261" s="494"/>
      <c r="H261" s="494"/>
      <c r="I261" s="494"/>
      <c r="J261" s="494"/>
      <c r="K261" s="494"/>
      <c r="L261" s="494"/>
      <c r="M261" s="494"/>
      <c r="N261" s="494"/>
      <c r="O261" s="494"/>
      <c r="P261" s="494"/>
      <c r="U261" s="494"/>
    </row>
    <row r="262" spans="1:21" hidden="1" x14ac:dyDescent="0.2">
      <c r="A262" s="494"/>
      <c r="B262" s="494"/>
      <c r="C262" s="494"/>
      <c r="D262" s="494"/>
      <c r="E262" s="494"/>
      <c r="F262" s="494"/>
      <c r="G262" s="494"/>
      <c r="H262" s="494"/>
      <c r="I262" s="494"/>
      <c r="J262" s="494"/>
      <c r="K262" s="494"/>
      <c r="L262" s="494"/>
      <c r="M262" s="494"/>
      <c r="N262" s="494"/>
      <c r="O262" s="494"/>
      <c r="P262" s="494"/>
      <c r="U262" s="494"/>
    </row>
    <row r="263" spans="1:21" hidden="1" x14ac:dyDescent="0.2">
      <c r="A263" s="494"/>
      <c r="B263" s="494"/>
      <c r="C263" s="494"/>
      <c r="D263" s="494"/>
      <c r="E263" s="494"/>
      <c r="F263" s="494"/>
      <c r="G263" s="494"/>
      <c r="H263" s="494"/>
      <c r="I263" s="494"/>
      <c r="J263" s="494"/>
      <c r="K263" s="494"/>
      <c r="L263" s="494"/>
      <c r="M263" s="494"/>
      <c r="N263" s="494"/>
      <c r="O263" s="494"/>
      <c r="P263" s="494"/>
      <c r="U263" s="494"/>
    </row>
    <row r="264" spans="1:21" hidden="1" x14ac:dyDescent="0.2">
      <c r="A264" s="494"/>
      <c r="B264" s="494"/>
      <c r="C264" s="494"/>
      <c r="D264" s="494"/>
      <c r="E264" s="494"/>
      <c r="F264" s="494"/>
      <c r="G264" s="494"/>
      <c r="H264" s="494"/>
      <c r="I264" s="494"/>
      <c r="J264" s="494"/>
      <c r="K264" s="494"/>
      <c r="L264" s="494"/>
      <c r="M264" s="494"/>
      <c r="N264" s="494"/>
      <c r="O264" s="494"/>
      <c r="P264" s="494"/>
      <c r="U264" s="494"/>
    </row>
    <row r="265" spans="1:21" hidden="1" x14ac:dyDescent="0.2">
      <c r="A265" s="494"/>
      <c r="B265" s="494"/>
      <c r="C265" s="494"/>
      <c r="D265" s="494"/>
      <c r="E265" s="494"/>
      <c r="F265" s="494"/>
      <c r="G265" s="494"/>
      <c r="H265" s="494"/>
      <c r="I265" s="494"/>
      <c r="J265" s="494"/>
      <c r="K265" s="494"/>
      <c r="L265" s="494"/>
      <c r="M265" s="494"/>
      <c r="N265" s="494"/>
      <c r="O265" s="494"/>
      <c r="P265" s="494"/>
      <c r="U265" s="494"/>
    </row>
    <row r="266" spans="1:21" hidden="1" x14ac:dyDescent="0.2">
      <c r="A266" s="494"/>
      <c r="B266" s="494"/>
      <c r="C266" s="494"/>
      <c r="D266" s="494"/>
      <c r="E266" s="494"/>
      <c r="F266" s="494"/>
      <c r="G266" s="494"/>
      <c r="H266" s="494"/>
      <c r="I266" s="494"/>
      <c r="J266" s="494"/>
      <c r="K266" s="494"/>
      <c r="L266" s="494"/>
      <c r="M266" s="494"/>
      <c r="N266" s="494"/>
      <c r="O266" s="494"/>
      <c r="P266" s="494"/>
      <c r="U266" s="494"/>
    </row>
    <row r="267" spans="1:21" hidden="1" x14ac:dyDescent="0.2">
      <c r="A267" s="494"/>
      <c r="B267" s="494"/>
      <c r="C267" s="494"/>
      <c r="D267" s="494"/>
      <c r="E267" s="494"/>
      <c r="F267" s="494"/>
      <c r="G267" s="494"/>
      <c r="H267" s="494"/>
      <c r="I267" s="494"/>
      <c r="J267" s="494"/>
      <c r="K267" s="494"/>
      <c r="L267" s="494"/>
      <c r="M267" s="494"/>
      <c r="N267" s="494"/>
      <c r="O267" s="494"/>
      <c r="P267" s="494"/>
      <c r="U267" s="494"/>
    </row>
    <row r="268" spans="1:21" hidden="1" x14ac:dyDescent="0.2">
      <c r="A268" s="494"/>
      <c r="B268" s="494"/>
      <c r="C268" s="494"/>
      <c r="D268" s="494"/>
      <c r="E268" s="494"/>
      <c r="F268" s="494"/>
      <c r="G268" s="494"/>
      <c r="H268" s="494"/>
      <c r="I268" s="494"/>
      <c r="J268" s="494"/>
      <c r="K268" s="494"/>
      <c r="L268" s="494"/>
      <c r="M268" s="494"/>
      <c r="N268" s="494"/>
      <c r="O268" s="494"/>
      <c r="P268" s="494"/>
      <c r="U268" s="494"/>
    </row>
    <row r="269" spans="1:21" hidden="1" x14ac:dyDescent="0.2">
      <c r="A269" s="494"/>
      <c r="B269" s="494"/>
      <c r="C269" s="494"/>
      <c r="D269" s="494"/>
      <c r="E269" s="494"/>
      <c r="F269" s="494"/>
      <c r="G269" s="494"/>
      <c r="H269" s="494"/>
      <c r="I269" s="494"/>
      <c r="J269" s="494"/>
      <c r="K269" s="494"/>
      <c r="L269" s="494"/>
      <c r="M269" s="494"/>
      <c r="N269" s="494"/>
      <c r="O269" s="494"/>
      <c r="P269" s="494"/>
      <c r="U269" s="494"/>
    </row>
    <row r="270" spans="1:21" hidden="1" x14ac:dyDescent="0.2">
      <c r="A270" s="494"/>
      <c r="B270" s="494"/>
      <c r="C270" s="494"/>
      <c r="D270" s="494"/>
      <c r="E270" s="494"/>
      <c r="F270" s="494"/>
      <c r="G270" s="494"/>
      <c r="H270" s="494"/>
      <c r="I270" s="494"/>
      <c r="J270" s="494"/>
      <c r="K270" s="494"/>
      <c r="L270" s="494"/>
      <c r="M270" s="494"/>
      <c r="N270" s="494"/>
      <c r="O270" s="494"/>
      <c r="P270" s="494"/>
      <c r="U270" s="494"/>
    </row>
    <row r="271" spans="1:21" hidden="1" x14ac:dyDescent="0.2">
      <c r="A271" s="494"/>
      <c r="B271" s="494"/>
      <c r="C271" s="494"/>
      <c r="D271" s="494"/>
      <c r="E271" s="494"/>
      <c r="F271" s="494"/>
      <c r="G271" s="494"/>
      <c r="H271" s="494"/>
      <c r="I271" s="494"/>
      <c r="J271" s="494"/>
      <c r="K271" s="494"/>
      <c r="L271" s="494"/>
      <c r="M271" s="494"/>
      <c r="N271" s="494"/>
      <c r="O271" s="494"/>
      <c r="P271" s="494"/>
      <c r="U271" s="494"/>
    </row>
    <row r="272" spans="1:21" hidden="1" x14ac:dyDescent="0.2">
      <c r="A272" s="494"/>
      <c r="B272" s="494"/>
      <c r="C272" s="494"/>
      <c r="D272" s="494"/>
      <c r="E272" s="494"/>
      <c r="F272" s="494"/>
      <c r="G272" s="494"/>
      <c r="H272" s="494"/>
      <c r="I272" s="494"/>
      <c r="J272" s="494"/>
      <c r="K272" s="494"/>
      <c r="L272" s="494"/>
      <c r="M272" s="494"/>
      <c r="N272" s="494"/>
      <c r="O272" s="494"/>
      <c r="P272" s="494"/>
      <c r="U272" s="494"/>
    </row>
    <row r="273" spans="1:21" hidden="1" x14ac:dyDescent="0.2">
      <c r="A273" s="494"/>
      <c r="B273" s="494"/>
      <c r="C273" s="494"/>
      <c r="D273" s="494"/>
      <c r="E273" s="494"/>
      <c r="F273" s="494"/>
      <c r="G273" s="494"/>
      <c r="H273" s="494"/>
      <c r="I273" s="494"/>
      <c r="J273" s="494"/>
      <c r="K273" s="494"/>
      <c r="L273" s="494"/>
      <c r="M273" s="494"/>
      <c r="N273" s="494"/>
      <c r="O273" s="494"/>
      <c r="P273" s="494"/>
      <c r="U273" s="494"/>
    </row>
    <row r="274" spans="1:21" hidden="1" x14ac:dyDescent="0.2">
      <c r="A274" s="494"/>
      <c r="B274" s="494"/>
      <c r="C274" s="494"/>
      <c r="D274" s="494"/>
      <c r="E274" s="494"/>
      <c r="F274" s="494"/>
      <c r="G274" s="494"/>
      <c r="H274" s="494"/>
      <c r="I274" s="494"/>
      <c r="J274" s="494"/>
      <c r="K274" s="494"/>
      <c r="L274" s="494"/>
      <c r="M274" s="494"/>
      <c r="N274" s="494"/>
      <c r="O274" s="494"/>
      <c r="P274" s="494"/>
      <c r="U274" s="494"/>
    </row>
    <row r="275" spans="1:21" hidden="1" x14ac:dyDescent="0.2">
      <c r="A275" s="494"/>
      <c r="B275" s="494"/>
      <c r="C275" s="494"/>
      <c r="D275" s="494"/>
      <c r="E275" s="494"/>
      <c r="F275" s="494"/>
      <c r="G275" s="494"/>
      <c r="H275" s="494"/>
      <c r="I275" s="494"/>
      <c r="J275" s="494"/>
      <c r="K275" s="494"/>
      <c r="L275" s="494"/>
      <c r="M275" s="494"/>
      <c r="N275" s="494"/>
      <c r="O275" s="494"/>
      <c r="P275" s="494"/>
      <c r="U275" s="494"/>
    </row>
    <row r="276" spans="1:21" hidden="1" x14ac:dyDescent="0.2">
      <c r="A276" s="494"/>
      <c r="B276" s="494"/>
      <c r="C276" s="494"/>
      <c r="D276" s="494"/>
      <c r="E276" s="494"/>
      <c r="F276" s="494"/>
      <c r="G276" s="494"/>
      <c r="H276" s="494"/>
      <c r="I276" s="494"/>
      <c r="J276" s="494"/>
      <c r="K276" s="494"/>
      <c r="L276" s="494"/>
      <c r="M276" s="494"/>
      <c r="N276" s="494"/>
      <c r="O276" s="494"/>
      <c r="P276" s="494"/>
      <c r="U276" s="494"/>
    </row>
    <row r="277" spans="1:21" hidden="1" x14ac:dyDescent="0.2">
      <c r="A277" s="494"/>
      <c r="B277" s="494"/>
      <c r="C277" s="494"/>
      <c r="D277" s="494"/>
      <c r="E277" s="494"/>
      <c r="F277" s="494"/>
      <c r="G277" s="494"/>
      <c r="H277" s="494"/>
      <c r="I277" s="494"/>
      <c r="J277" s="494"/>
      <c r="K277" s="494"/>
      <c r="L277" s="494"/>
      <c r="M277" s="494"/>
      <c r="N277" s="494"/>
      <c r="O277" s="494"/>
      <c r="P277" s="494"/>
      <c r="U277" s="494"/>
    </row>
    <row r="278" spans="1:21" hidden="1" x14ac:dyDescent="0.2">
      <c r="A278" s="494"/>
      <c r="B278" s="494"/>
      <c r="C278" s="494"/>
      <c r="D278" s="494"/>
      <c r="E278" s="494"/>
      <c r="F278" s="494"/>
      <c r="G278" s="494"/>
      <c r="H278" s="494"/>
      <c r="I278" s="494"/>
      <c r="J278" s="494"/>
      <c r="K278" s="494"/>
      <c r="L278" s="494"/>
      <c r="M278" s="494"/>
      <c r="N278" s="494"/>
      <c r="O278" s="494"/>
      <c r="P278" s="494"/>
      <c r="U278" s="494"/>
    </row>
    <row r="279" spans="1:21" hidden="1" x14ac:dyDescent="0.2">
      <c r="A279" s="494"/>
      <c r="B279" s="494"/>
      <c r="C279" s="494"/>
      <c r="D279" s="494"/>
      <c r="E279" s="494"/>
      <c r="F279" s="494"/>
      <c r="G279" s="494"/>
      <c r="H279" s="494"/>
      <c r="I279" s="494"/>
      <c r="J279" s="494"/>
      <c r="K279" s="494"/>
      <c r="L279" s="494"/>
      <c r="M279" s="494"/>
      <c r="N279" s="494"/>
      <c r="O279" s="494"/>
      <c r="P279" s="494"/>
      <c r="U279" s="494"/>
    </row>
    <row r="280" spans="1:21" hidden="1" x14ac:dyDescent="0.2">
      <c r="A280" s="494"/>
      <c r="B280" s="494"/>
      <c r="C280" s="494"/>
      <c r="D280" s="494"/>
      <c r="E280" s="494"/>
      <c r="F280" s="494"/>
      <c r="G280" s="494"/>
      <c r="H280" s="494"/>
      <c r="I280" s="494"/>
      <c r="J280" s="494"/>
      <c r="K280" s="494"/>
      <c r="L280" s="494"/>
      <c r="M280" s="494"/>
      <c r="N280" s="494"/>
      <c r="O280" s="494"/>
      <c r="P280" s="494"/>
      <c r="U280" s="494"/>
    </row>
    <row r="281" spans="1:21" hidden="1" x14ac:dyDescent="0.2">
      <c r="A281" s="494"/>
      <c r="B281" s="494"/>
      <c r="C281" s="494"/>
      <c r="D281" s="494"/>
      <c r="E281" s="494"/>
      <c r="F281" s="494"/>
      <c r="G281" s="494"/>
      <c r="H281" s="494"/>
      <c r="I281" s="494"/>
      <c r="J281" s="494"/>
      <c r="K281" s="494"/>
      <c r="L281" s="494"/>
      <c r="M281" s="494"/>
      <c r="N281" s="494"/>
      <c r="O281" s="494"/>
      <c r="P281" s="494"/>
      <c r="U281" s="494"/>
    </row>
    <row r="282" spans="1:21" hidden="1" x14ac:dyDescent="0.2">
      <c r="A282" s="494"/>
      <c r="B282" s="494"/>
      <c r="C282" s="494"/>
      <c r="D282" s="494"/>
      <c r="E282" s="494"/>
      <c r="F282" s="494"/>
      <c r="G282" s="494"/>
      <c r="H282" s="494"/>
      <c r="I282" s="494"/>
      <c r="J282" s="494"/>
      <c r="K282" s="494"/>
      <c r="L282" s="494"/>
      <c r="M282" s="494"/>
      <c r="N282" s="494"/>
      <c r="O282" s="494"/>
      <c r="P282" s="494"/>
      <c r="U282" s="494"/>
    </row>
    <row r="283" spans="1:21" hidden="1" x14ac:dyDescent="0.2">
      <c r="A283" s="494"/>
      <c r="B283" s="494"/>
      <c r="C283" s="494"/>
      <c r="D283" s="494"/>
      <c r="E283" s="494"/>
      <c r="F283" s="494"/>
      <c r="G283" s="494"/>
      <c r="H283" s="494"/>
      <c r="I283" s="494"/>
      <c r="J283" s="494"/>
      <c r="K283" s="494"/>
      <c r="L283" s="494"/>
      <c r="M283" s="494"/>
      <c r="N283" s="494"/>
      <c r="O283" s="494"/>
      <c r="P283" s="494"/>
      <c r="U283" s="494"/>
    </row>
    <row r="284" spans="1:21" hidden="1" x14ac:dyDescent="0.2">
      <c r="A284" s="494"/>
      <c r="B284" s="494"/>
      <c r="C284" s="494"/>
      <c r="D284" s="494"/>
      <c r="E284" s="494"/>
      <c r="F284" s="494"/>
      <c r="G284" s="494"/>
      <c r="H284" s="494"/>
      <c r="I284" s="494"/>
      <c r="J284" s="494"/>
      <c r="K284" s="494"/>
      <c r="L284" s="494"/>
      <c r="M284" s="494"/>
      <c r="N284" s="494"/>
      <c r="O284" s="494"/>
      <c r="P284" s="494"/>
      <c r="U284" s="494"/>
    </row>
    <row r="285" spans="1:21" hidden="1" x14ac:dyDescent="0.2">
      <c r="A285" s="494"/>
      <c r="B285" s="494"/>
      <c r="C285" s="494"/>
      <c r="D285" s="494"/>
      <c r="E285" s="494"/>
      <c r="F285" s="494"/>
      <c r="G285" s="494"/>
      <c r="H285" s="494"/>
      <c r="I285" s="494"/>
      <c r="J285" s="494"/>
      <c r="K285" s="494"/>
      <c r="L285" s="494"/>
      <c r="M285" s="494"/>
      <c r="N285" s="494"/>
      <c r="O285" s="494"/>
      <c r="P285" s="494"/>
      <c r="U285" s="494"/>
    </row>
    <row r="286" spans="1:21" hidden="1" x14ac:dyDescent="0.2">
      <c r="A286" s="494"/>
      <c r="B286" s="494"/>
      <c r="C286" s="494"/>
      <c r="D286" s="494"/>
      <c r="E286" s="494"/>
      <c r="F286" s="494"/>
      <c r="G286" s="494"/>
      <c r="H286" s="494"/>
      <c r="I286" s="494"/>
      <c r="J286" s="494"/>
      <c r="K286" s="494"/>
      <c r="L286" s="494"/>
      <c r="M286" s="494"/>
      <c r="N286" s="494"/>
      <c r="O286" s="494"/>
      <c r="P286" s="494"/>
      <c r="U286" s="494"/>
    </row>
    <row r="287" spans="1:21" hidden="1" x14ac:dyDescent="0.2">
      <c r="A287" s="494"/>
      <c r="B287" s="494"/>
      <c r="C287" s="494"/>
      <c r="D287" s="494"/>
      <c r="E287" s="494"/>
      <c r="F287" s="494"/>
      <c r="G287" s="494"/>
      <c r="H287" s="494"/>
      <c r="I287" s="494"/>
      <c r="J287" s="494"/>
      <c r="K287" s="494"/>
      <c r="L287" s="494"/>
      <c r="M287" s="494"/>
      <c r="N287" s="494"/>
      <c r="O287" s="494"/>
      <c r="P287" s="494"/>
      <c r="U287" s="494"/>
    </row>
    <row r="288" spans="1:21" hidden="1" x14ac:dyDescent="0.2">
      <c r="A288" s="494"/>
      <c r="B288" s="494"/>
      <c r="C288" s="494"/>
      <c r="D288" s="494"/>
      <c r="E288" s="494"/>
      <c r="F288" s="494"/>
      <c r="G288" s="494"/>
      <c r="H288" s="494"/>
      <c r="I288" s="494"/>
      <c r="J288" s="494"/>
      <c r="K288" s="494"/>
      <c r="L288" s="494"/>
      <c r="M288" s="494"/>
      <c r="N288" s="494"/>
      <c r="O288" s="494"/>
      <c r="P288" s="494"/>
      <c r="U288" s="494"/>
    </row>
    <row r="289" spans="1:21" hidden="1" x14ac:dyDescent="0.2">
      <c r="A289" s="494"/>
      <c r="B289" s="494"/>
      <c r="C289" s="494"/>
      <c r="D289" s="494"/>
      <c r="E289" s="494"/>
      <c r="F289" s="494"/>
      <c r="G289" s="494"/>
      <c r="H289" s="494"/>
      <c r="I289" s="494"/>
      <c r="J289" s="494"/>
      <c r="K289" s="494"/>
      <c r="L289" s="494"/>
      <c r="M289" s="494"/>
      <c r="N289" s="494"/>
      <c r="O289" s="494"/>
      <c r="P289" s="494"/>
      <c r="U289" s="494"/>
    </row>
    <row r="290" spans="1:21" hidden="1" x14ac:dyDescent="0.2">
      <c r="A290" s="494"/>
      <c r="B290" s="494"/>
      <c r="C290" s="494"/>
      <c r="D290" s="494"/>
      <c r="E290" s="494"/>
      <c r="F290" s="494"/>
      <c r="G290" s="494"/>
      <c r="H290" s="494"/>
      <c r="I290" s="494"/>
      <c r="J290" s="494"/>
      <c r="K290" s="494"/>
      <c r="L290" s="494"/>
      <c r="M290" s="494"/>
      <c r="N290" s="494"/>
      <c r="O290" s="494"/>
      <c r="P290" s="494"/>
      <c r="U290" s="494"/>
    </row>
    <row r="291" spans="1:21" hidden="1" x14ac:dyDescent="0.2">
      <c r="A291" s="494"/>
      <c r="B291" s="494"/>
      <c r="C291" s="494"/>
      <c r="D291" s="494"/>
      <c r="E291" s="494"/>
      <c r="F291" s="494"/>
      <c r="G291" s="494"/>
      <c r="H291" s="494"/>
      <c r="I291" s="494"/>
      <c r="J291" s="494"/>
      <c r="K291" s="494"/>
      <c r="L291" s="494"/>
      <c r="M291" s="494"/>
      <c r="N291" s="494"/>
      <c r="O291" s="494"/>
      <c r="P291" s="494"/>
      <c r="U291" s="494"/>
    </row>
    <row r="292" spans="1:21" hidden="1" x14ac:dyDescent="0.2">
      <c r="A292" s="494"/>
      <c r="B292" s="494"/>
      <c r="C292" s="494"/>
      <c r="D292" s="494"/>
      <c r="E292" s="494"/>
      <c r="F292" s="494"/>
      <c r="G292" s="494"/>
      <c r="H292" s="494"/>
      <c r="I292" s="494"/>
      <c r="J292" s="494"/>
      <c r="K292" s="494"/>
      <c r="L292" s="494"/>
      <c r="M292" s="494"/>
      <c r="N292" s="494"/>
      <c r="O292" s="494"/>
      <c r="P292" s="494"/>
      <c r="U292" s="494"/>
    </row>
    <row r="293" spans="1:21" hidden="1" x14ac:dyDescent="0.2">
      <c r="A293" s="494"/>
      <c r="B293" s="494"/>
      <c r="C293" s="494"/>
      <c r="D293" s="494"/>
      <c r="E293" s="494"/>
      <c r="F293" s="494"/>
      <c r="G293" s="494"/>
      <c r="H293" s="494"/>
      <c r="I293" s="494"/>
      <c r="J293" s="494"/>
      <c r="K293" s="494"/>
      <c r="L293" s="494"/>
      <c r="M293" s="494"/>
      <c r="N293" s="494"/>
      <c r="O293" s="494"/>
      <c r="P293" s="494"/>
      <c r="U293" s="494"/>
    </row>
    <row r="294" spans="1:21" hidden="1" x14ac:dyDescent="0.2">
      <c r="A294" s="494"/>
      <c r="B294" s="494"/>
      <c r="C294" s="494"/>
      <c r="D294" s="494"/>
      <c r="E294" s="494"/>
      <c r="F294" s="494"/>
      <c r="G294" s="494"/>
      <c r="H294" s="494"/>
      <c r="I294" s="494"/>
      <c r="J294" s="494"/>
      <c r="K294" s="494"/>
      <c r="L294" s="494"/>
      <c r="M294" s="494"/>
      <c r="N294" s="494"/>
      <c r="O294" s="494"/>
      <c r="P294" s="494"/>
      <c r="U294" s="494"/>
    </row>
    <row r="295" spans="1:21" x14ac:dyDescent="0.2">
      <c r="A295" s="494"/>
      <c r="B295" s="494"/>
      <c r="C295" s="494"/>
      <c r="D295" s="494"/>
      <c r="E295" s="494"/>
      <c r="F295" s="494"/>
      <c r="G295" s="494"/>
      <c r="H295" s="494"/>
      <c r="I295" s="494"/>
      <c r="J295" s="494"/>
      <c r="K295" s="494"/>
      <c r="L295" s="494"/>
      <c r="M295" s="494"/>
      <c r="N295" s="494"/>
      <c r="O295" s="494"/>
      <c r="P295" s="494"/>
      <c r="U295" s="494"/>
    </row>
    <row r="296" spans="1:21" hidden="1" x14ac:dyDescent="0.2">
      <c r="A296" s="494"/>
      <c r="B296" s="494"/>
      <c r="C296" s="494"/>
      <c r="D296" s="494"/>
      <c r="E296" s="494"/>
      <c r="F296" s="494"/>
      <c r="G296" s="494"/>
      <c r="H296" s="494"/>
      <c r="I296" s="494"/>
      <c r="J296" s="494"/>
      <c r="K296" s="494"/>
      <c r="L296" s="494"/>
      <c r="M296" s="494"/>
      <c r="N296" s="494"/>
      <c r="O296" s="494"/>
      <c r="P296" s="494"/>
      <c r="U296" s="494"/>
    </row>
    <row r="297" spans="1:21" hidden="1" x14ac:dyDescent="0.2">
      <c r="A297" s="494"/>
      <c r="B297" s="494"/>
      <c r="C297" s="494"/>
      <c r="D297" s="494"/>
      <c r="E297" s="494"/>
      <c r="F297" s="494"/>
      <c r="G297" s="494"/>
      <c r="H297" s="494"/>
      <c r="I297" s="494"/>
      <c r="J297" s="494"/>
      <c r="K297" s="494"/>
      <c r="L297" s="494"/>
      <c r="M297" s="494"/>
      <c r="N297" s="494"/>
      <c r="O297" s="494"/>
      <c r="P297" s="494"/>
      <c r="U297" s="494"/>
    </row>
    <row r="298" spans="1:21" hidden="1" x14ac:dyDescent="0.2">
      <c r="A298" s="494"/>
      <c r="B298" s="494"/>
      <c r="C298" s="494"/>
      <c r="D298" s="494"/>
      <c r="E298" s="494"/>
      <c r="F298" s="494"/>
      <c r="G298" s="494"/>
      <c r="H298" s="494"/>
      <c r="I298" s="494"/>
      <c r="J298" s="494"/>
      <c r="K298" s="494"/>
      <c r="L298" s="494"/>
      <c r="M298" s="494"/>
      <c r="N298" s="494"/>
      <c r="O298" s="494"/>
      <c r="P298" s="494"/>
      <c r="U298" s="494"/>
    </row>
    <row r="299" spans="1:21" hidden="1" x14ac:dyDescent="0.2">
      <c r="A299" s="494"/>
      <c r="B299" s="494"/>
      <c r="C299" s="494"/>
      <c r="D299" s="494"/>
      <c r="E299" s="494"/>
      <c r="F299" s="494"/>
      <c r="G299" s="494"/>
      <c r="H299" s="494"/>
      <c r="I299" s="494"/>
      <c r="J299" s="494"/>
      <c r="K299" s="494"/>
      <c r="L299" s="494"/>
      <c r="M299" s="494"/>
      <c r="N299" s="494"/>
      <c r="O299" s="494"/>
      <c r="P299" s="494"/>
      <c r="U299" s="494"/>
    </row>
    <row r="300" spans="1:21" hidden="1" x14ac:dyDescent="0.2">
      <c r="A300" s="494"/>
      <c r="B300" s="494"/>
      <c r="C300" s="494"/>
      <c r="D300" s="494"/>
      <c r="E300" s="494"/>
      <c r="F300" s="494"/>
      <c r="G300" s="494"/>
      <c r="H300" s="494"/>
      <c r="I300" s="494"/>
      <c r="J300" s="494"/>
      <c r="K300" s="494"/>
      <c r="L300" s="494"/>
      <c r="M300" s="494"/>
      <c r="N300" s="494"/>
      <c r="O300" s="494"/>
      <c r="P300" s="494"/>
      <c r="U300" s="494"/>
    </row>
    <row r="301" spans="1:21" hidden="1" x14ac:dyDescent="0.2">
      <c r="A301" s="494"/>
      <c r="B301" s="494"/>
      <c r="C301" s="494"/>
      <c r="D301" s="494"/>
      <c r="E301" s="494"/>
      <c r="F301" s="494"/>
      <c r="G301" s="494"/>
      <c r="H301" s="494"/>
      <c r="I301" s="494"/>
      <c r="J301" s="494"/>
      <c r="K301" s="494"/>
      <c r="L301" s="494"/>
      <c r="M301" s="494"/>
      <c r="N301" s="494"/>
      <c r="O301" s="494"/>
      <c r="P301" s="494"/>
      <c r="U301" s="494"/>
    </row>
    <row r="302" spans="1:21" hidden="1" x14ac:dyDescent="0.2">
      <c r="A302" s="494"/>
      <c r="B302" s="494"/>
      <c r="C302" s="494"/>
      <c r="D302" s="494"/>
      <c r="E302" s="494"/>
      <c r="F302" s="494"/>
      <c r="G302" s="494"/>
      <c r="H302" s="494"/>
      <c r="I302" s="494"/>
      <c r="J302" s="494"/>
      <c r="K302" s="494"/>
      <c r="L302" s="494"/>
      <c r="M302" s="494"/>
      <c r="N302" s="494"/>
      <c r="O302" s="494"/>
      <c r="P302" s="494"/>
      <c r="U302" s="494"/>
    </row>
    <row r="303" spans="1:21" hidden="1" x14ac:dyDescent="0.2">
      <c r="A303" s="494"/>
      <c r="B303" s="494"/>
      <c r="C303" s="494"/>
      <c r="D303" s="494"/>
      <c r="E303" s="494"/>
      <c r="F303" s="494"/>
      <c r="G303" s="494"/>
      <c r="H303" s="494"/>
      <c r="I303" s="494"/>
      <c r="J303" s="494"/>
      <c r="K303" s="494"/>
      <c r="L303" s="494"/>
      <c r="M303" s="494"/>
      <c r="N303" s="494"/>
      <c r="O303" s="494"/>
      <c r="P303" s="494"/>
      <c r="U303" s="494"/>
    </row>
    <row r="304" spans="1:21" hidden="1" x14ac:dyDescent="0.2">
      <c r="A304" s="494"/>
      <c r="B304" s="494"/>
      <c r="C304" s="494"/>
      <c r="D304" s="494"/>
      <c r="E304" s="494"/>
      <c r="F304" s="494"/>
      <c r="G304" s="494"/>
      <c r="H304" s="494"/>
      <c r="I304" s="494"/>
      <c r="J304" s="494"/>
      <c r="K304" s="494"/>
      <c r="L304" s="494"/>
      <c r="M304" s="494"/>
      <c r="N304" s="494"/>
      <c r="O304" s="494"/>
      <c r="P304" s="494"/>
      <c r="U304" s="494"/>
    </row>
    <row r="305" spans="1:21" hidden="1" x14ac:dyDescent="0.2">
      <c r="A305" s="494"/>
      <c r="B305" s="494"/>
      <c r="C305" s="494"/>
      <c r="D305" s="494"/>
      <c r="E305" s="494"/>
      <c r="F305" s="494"/>
      <c r="G305" s="494"/>
      <c r="H305" s="494"/>
      <c r="I305" s="494"/>
      <c r="J305" s="494"/>
      <c r="K305" s="494"/>
      <c r="L305" s="494"/>
      <c r="M305" s="494"/>
      <c r="N305" s="494"/>
      <c r="O305" s="494"/>
      <c r="P305" s="494"/>
      <c r="U305" s="494"/>
    </row>
    <row r="306" spans="1:21" hidden="1" x14ac:dyDescent="0.2">
      <c r="A306" s="494"/>
      <c r="B306" s="494"/>
      <c r="C306" s="494"/>
      <c r="D306" s="494"/>
      <c r="E306" s="494"/>
      <c r="F306" s="494"/>
      <c r="G306" s="494"/>
      <c r="H306" s="494"/>
      <c r="I306" s="494"/>
      <c r="J306" s="494"/>
      <c r="K306" s="494"/>
      <c r="L306" s="494"/>
      <c r="M306" s="494"/>
      <c r="N306" s="494"/>
      <c r="O306" s="494"/>
      <c r="P306" s="494"/>
      <c r="U306" s="494"/>
    </row>
    <row r="307" spans="1:21" hidden="1" x14ac:dyDescent="0.2">
      <c r="A307" s="494"/>
      <c r="B307" s="494"/>
      <c r="C307" s="494"/>
      <c r="D307" s="494"/>
      <c r="E307" s="494"/>
      <c r="F307" s="494"/>
      <c r="G307" s="494"/>
      <c r="H307" s="494"/>
      <c r="I307" s="494"/>
      <c r="J307" s="494"/>
      <c r="K307" s="494"/>
      <c r="L307" s="494"/>
      <c r="M307" s="494"/>
      <c r="N307" s="494"/>
      <c r="O307" s="494"/>
      <c r="P307" s="494"/>
      <c r="U307" s="494"/>
    </row>
    <row r="308" spans="1:21" hidden="1" x14ac:dyDescent="0.2">
      <c r="A308" s="494"/>
      <c r="B308" s="494"/>
      <c r="C308" s="494"/>
      <c r="D308" s="494"/>
      <c r="E308" s="494"/>
      <c r="F308" s="494"/>
      <c r="G308" s="494"/>
      <c r="H308" s="494"/>
      <c r="I308" s="494"/>
      <c r="J308" s="494"/>
      <c r="K308" s="494"/>
      <c r="L308" s="494"/>
      <c r="M308" s="494"/>
      <c r="N308" s="494"/>
      <c r="O308" s="494"/>
      <c r="P308" s="494"/>
      <c r="U308" s="494"/>
    </row>
    <row r="309" spans="1:21" hidden="1" x14ac:dyDescent="0.2">
      <c r="A309" s="494"/>
      <c r="B309" s="494"/>
      <c r="C309" s="494"/>
      <c r="D309" s="494"/>
      <c r="E309" s="494"/>
      <c r="F309" s="494"/>
      <c r="G309" s="494"/>
      <c r="H309" s="494"/>
      <c r="I309" s="494"/>
      <c r="J309" s="494"/>
      <c r="K309" s="494"/>
      <c r="L309" s="494"/>
      <c r="M309" s="494"/>
      <c r="N309" s="494"/>
      <c r="O309" s="494"/>
      <c r="P309" s="494"/>
      <c r="U309" s="494"/>
    </row>
    <row r="310" spans="1:21" hidden="1" x14ac:dyDescent="0.2">
      <c r="A310" s="494"/>
      <c r="B310" s="494"/>
      <c r="C310" s="494"/>
      <c r="D310" s="494"/>
      <c r="E310" s="494"/>
      <c r="F310" s="494"/>
      <c r="G310" s="494"/>
      <c r="H310" s="494"/>
      <c r="I310" s="494"/>
      <c r="J310" s="494"/>
      <c r="K310" s="494"/>
      <c r="L310" s="494"/>
      <c r="M310" s="494"/>
      <c r="N310" s="494"/>
      <c r="O310" s="494"/>
      <c r="P310" s="494"/>
      <c r="U310" s="494"/>
    </row>
    <row r="311" spans="1:21" hidden="1" x14ac:dyDescent="0.2">
      <c r="A311" s="494"/>
      <c r="B311" s="494"/>
      <c r="C311" s="494"/>
      <c r="D311" s="494"/>
      <c r="E311" s="494"/>
      <c r="F311" s="494"/>
      <c r="G311" s="494"/>
      <c r="H311" s="494"/>
      <c r="I311" s="494"/>
      <c r="J311" s="494"/>
      <c r="K311" s="494"/>
      <c r="L311" s="494"/>
      <c r="M311" s="494"/>
      <c r="N311" s="494"/>
      <c r="O311" s="494"/>
      <c r="P311" s="494"/>
      <c r="U311" s="494"/>
    </row>
    <row r="312" spans="1:21" hidden="1" x14ac:dyDescent="0.2">
      <c r="A312" s="494"/>
      <c r="B312" s="494"/>
      <c r="C312" s="494"/>
      <c r="D312" s="494"/>
      <c r="E312" s="494"/>
      <c r="F312" s="494"/>
      <c r="G312" s="494"/>
      <c r="H312" s="494"/>
      <c r="I312" s="494"/>
      <c r="J312" s="494"/>
      <c r="K312" s="494"/>
      <c r="L312" s="494"/>
      <c r="M312" s="494"/>
      <c r="N312" s="494"/>
      <c r="O312" s="494"/>
      <c r="P312" s="494"/>
      <c r="U312" s="494"/>
    </row>
    <row r="313" spans="1:21" hidden="1" x14ac:dyDescent="0.2">
      <c r="A313" s="494"/>
      <c r="B313" s="494"/>
      <c r="C313" s="494"/>
      <c r="D313" s="494"/>
      <c r="E313" s="494"/>
      <c r="F313" s="494"/>
      <c r="G313" s="494"/>
      <c r="H313" s="494"/>
      <c r="I313" s="494"/>
      <c r="J313" s="494"/>
      <c r="K313" s="494"/>
      <c r="L313" s="494"/>
      <c r="M313" s="494"/>
      <c r="N313" s="494"/>
      <c r="O313" s="494"/>
      <c r="P313" s="494"/>
      <c r="U313" s="494"/>
    </row>
    <row r="314" spans="1:21" hidden="1" x14ac:dyDescent="0.2"/>
    <row r="315" spans="1:21" x14ac:dyDescent="0.2"/>
    <row r="316" spans="1:21" x14ac:dyDescent="0.2"/>
    <row r="317" spans="1:21" x14ac:dyDescent="0.2"/>
    <row r="318" spans="1:21" x14ac:dyDescent="0.2"/>
    <row r="319" spans="1:21" x14ac:dyDescent="0.2"/>
    <row r="320" spans="1:21"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sheetData>
  <sheetProtection algorithmName="SHA-512" hashValue="C6nObV4DTQOgWY6Cwb1alpN83op2xWpWwWktJ0bfb6Nkh+qdaL+VhKq3lgVgkWz7iavLxfqEayy8haGsoPXDGA==" saltValue="Gf3+xR5u+ReyFHqKHH0Dhw==" spinCount="100000" sheet="1" objects="1" scenarios="1"/>
  <mergeCells count="5">
    <mergeCell ref="K5:K6"/>
    <mergeCell ref="N5:N6"/>
    <mergeCell ref="P5:P6"/>
    <mergeCell ref="R5:R6"/>
    <mergeCell ref="O1:P1"/>
  </mergeCells>
  <dataValidations count="1">
    <dataValidation allowBlank="1" showErrorMessage="1" sqref="O1"/>
  </dataValidations>
  <pageMargins left="0.34" right="0.34" top="0.5" bottom="0.4" header="0.2" footer="0.2"/>
  <pageSetup paperSize="9" scale="85" orientation="portrait" r:id="rId1"/>
  <headerFooter alignWithMargins="0">
    <oddFooter>&amp;L&amp;8&amp;A&amp;R&amp;8&amp;P of &amp;N</oddFooter>
  </headerFooter>
  <colBreaks count="1" manualBreakCount="1">
    <brk id="18" max="14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5"/>
  <sheetViews>
    <sheetView showGridLines="0" view="pageBreakPreview" topLeftCell="A58" zoomScale="90" zoomScaleNormal="115" zoomScaleSheetLayoutView="90" workbookViewId="0">
      <selection activeCell="I1" sqref="I1"/>
    </sheetView>
  </sheetViews>
  <sheetFormatPr defaultColWidth="0" defaultRowHeight="11.25" zeroHeight="1" x14ac:dyDescent="0.2"/>
  <cols>
    <col min="1" max="1" width="2.140625" style="739" customWidth="1"/>
    <col min="2" max="2" width="5.7109375" style="739" customWidth="1"/>
    <col min="3" max="4" width="2.140625" style="739" customWidth="1"/>
    <col min="5" max="5" width="18.7109375" style="739" customWidth="1"/>
    <col min="6" max="6" width="27.28515625" style="739" customWidth="1"/>
    <col min="7" max="7" width="17.85546875" style="739" customWidth="1"/>
    <col min="8" max="8" width="9.42578125" style="739" customWidth="1"/>
    <col min="9" max="9" width="14.85546875" style="739" customWidth="1"/>
    <col min="10" max="10" width="2.28515625" style="739" customWidth="1"/>
    <col min="11" max="16384" width="9.140625" style="739" hidden="1"/>
  </cols>
  <sheetData>
    <row r="1" spans="2:12" ht="13.5" thickBot="1" x14ac:dyDescent="0.3">
      <c r="B1" s="735" t="s">
        <v>791</v>
      </c>
      <c r="C1" s="736"/>
      <c r="D1" s="736"/>
      <c r="E1" s="736"/>
      <c r="F1" s="736"/>
      <c r="H1" s="844" t="s">
        <v>213</v>
      </c>
      <c r="I1" s="845"/>
    </row>
    <row r="2" spans="2:12" x14ac:dyDescent="0.2">
      <c r="B2" s="748"/>
    </row>
    <row r="3" spans="2:12" x14ac:dyDescent="0.2"/>
    <row r="4" spans="2:12" x14ac:dyDescent="0.2">
      <c r="B4" s="846" t="s">
        <v>790</v>
      </c>
      <c r="C4" s="741"/>
      <c r="D4" s="741"/>
      <c r="E4" s="741"/>
      <c r="F4" s="741"/>
      <c r="G4" s="741"/>
      <c r="H4" s="741"/>
      <c r="I4" s="847"/>
      <c r="L4" s="739" t="s">
        <v>633</v>
      </c>
    </row>
    <row r="5" spans="2:12" x14ac:dyDescent="0.2">
      <c r="B5" s="848" t="s">
        <v>216</v>
      </c>
      <c r="C5" s="849" t="s">
        <v>226</v>
      </c>
      <c r="D5" s="850"/>
      <c r="E5" s="850"/>
      <c r="F5" s="850"/>
      <c r="G5" s="850"/>
      <c r="H5" s="850"/>
      <c r="I5" s="851"/>
      <c r="L5" s="739" t="s">
        <v>215</v>
      </c>
    </row>
    <row r="6" spans="2:12" x14ac:dyDescent="0.2">
      <c r="B6" s="736"/>
      <c r="C6" s="736"/>
      <c r="D6" s="736"/>
      <c r="E6" s="736"/>
      <c r="F6" s="736"/>
    </row>
    <row r="7" spans="2:12" x14ac:dyDescent="0.2">
      <c r="B7" s="852" t="s">
        <v>219</v>
      </c>
      <c r="C7" s="853" t="s">
        <v>1184</v>
      </c>
      <c r="D7" s="736"/>
      <c r="E7" s="736"/>
      <c r="F7" s="736"/>
      <c r="I7" s="750"/>
    </row>
    <row r="8" spans="2:12" x14ac:dyDescent="0.2">
      <c r="B8" s="852">
        <v>1.2</v>
      </c>
      <c r="C8" s="736" t="s">
        <v>229</v>
      </c>
      <c r="D8" s="736"/>
      <c r="E8" s="736"/>
      <c r="F8" s="736"/>
      <c r="I8" s="750"/>
    </row>
    <row r="9" spans="2:12" x14ac:dyDescent="0.2">
      <c r="B9" s="852">
        <v>1.3</v>
      </c>
      <c r="C9" s="736" t="s">
        <v>284</v>
      </c>
      <c r="D9" s="736"/>
      <c r="E9" s="736"/>
      <c r="F9" s="736"/>
      <c r="I9" s="750"/>
    </row>
    <row r="10" spans="2:12" x14ac:dyDescent="0.2">
      <c r="B10" s="852">
        <v>1.4</v>
      </c>
      <c r="C10" s="736" t="s">
        <v>1328</v>
      </c>
      <c r="D10" s="736"/>
      <c r="E10" s="736"/>
      <c r="F10" s="736"/>
      <c r="I10" s="750"/>
    </row>
    <row r="11" spans="2:12" x14ac:dyDescent="0.2">
      <c r="B11" s="852">
        <v>1.5</v>
      </c>
      <c r="C11" s="853" t="s">
        <v>1185</v>
      </c>
      <c r="D11" s="736"/>
      <c r="E11" s="736"/>
      <c r="F11" s="736"/>
      <c r="I11" s="750"/>
    </row>
    <row r="12" spans="2:12" x14ac:dyDescent="0.2">
      <c r="B12" s="852">
        <v>1.6</v>
      </c>
      <c r="C12" s="853" t="s">
        <v>1186</v>
      </c>
      <c r="D12" s="736"/>
      <c r="E12" s="736"/>
      <c r="F12" s="736"/>
      <c r="I12" s="750"/>
    </row>
    <row r="13" spans="2:12" x14ac:dyDescent="0.2">
      <c r="B13" s="852">
        <v>1.7</v>
      </c>
      <c r="C13" s="736" t="s">
        <v>1187</v>
      </c>
      <c r="D13" s="736"/>
      <c r="E13" s="736"/>
      <c r="F13" s="736"/>
      <c r="I13" s="750"/>
    </row>
    <row r="14" spans="2:12" x14ac:dyDescent="0.2">
      <c r="B14" s="852">
        <v>1.8</v>
      </c>
      <c r="C14" s="736" t="s">
        <v>739</v>
      </c>
      <c r="D14" s="736"/>
      <c r="E14" s="736"/>
      <c r="F14" s="736"/>
      <c r="I14" s="750"/>
    </row>
    <row r="15" spans="2:12" x14ac:dyDescent="0.2">
      <c r="B15" s="852">
        <v>1.9</v>
      </c>
      <c r="C15" s="853" t="s">
        <v>1188</v>
      </c>
      <c r="D15" s="736"/>
      <c r="E15" s="736"/>
      <c r="F15" s="736"/>
      <c r="I15" s="750"/>
    </row>
    <row r="16" spans="2:12" x14ac:dyDescent="0.2">
      <c r="B16" s="854">
        <v>1.1000000000000001</v>
      </c>
      <c r="C16" s="736" t="s">
        <v>202</v>
      </c>
      <c r="D16" s="736"/>
      <c r="E16" s="736"/>
      <c r="F16" s="736"/>
      <c r="I16" s="750"/>
    </row>
    <row r="17" spans="1:10" x14ac:dyDescent="0.2">
      <c r="B17" s="852">
        <v>1.1100000000000001</v>
      </c>
      <c r="C17" s="853" t="s">
        <v>1189</v>
      </c>
      <c r="D17" s="736"/>
      <c r="E17" s="736"/>
      <c r="F17" s="736"/>
      <c r="I17" s="750"/>
    </row>
    <row r="18" spans="1:10" x14ac:dyDescent="0.2">
      <c r="B18" s="852">
        <v>1.1200000000000001</v>
      </c>
      <c r="C18" s="736" t="s">
        <v>740</v>
      </c>
      <c r="D18" s="736"/>
      <c r="E18" s="736"/>
      <c r="F18" s="736"/>
      <c r="I18" s="750"/>
    </row>
    <row r="19" spans="1:10" x14ac:dyDescent="0.2">
      <c r="B19" s="852">
        <v>1.1299999999999999</v>
      </c>
      <c r="C19" s="736" t="s">
        <v>1326</v>
      </c>
      <c r="D19" s="736"/>
      <c r="E19" s="736"/>
      <c r="F19" s="736"/>
      <c r="I19" s="750"/>
    </row>
    <row r="20" spans="1:10" ht="12" thickBot="1" x14ac:dyDescent="0.25">
      <c r="B20" s="852">
        <v>1.1399999999999999</v>
      </c>
      <c r="C20" s="736" t="s">
        <v>631</v>
      </c>
      <c r="D20" s="736"/>
      <c r="E20" s="736"/>
      <c r="F20" s="736"/>
      <c r="I20" s="750"/>
    </row>
    <row r="21" spans="1:10" s="754" customFormat="1" ht="12" thickBot="1" x14ac:dyDescent="0.25">
      <c r="A21" s="739"/>
      <c r="B21" s="855">
        <v>1.1499999999999999</v>
      </c>
      <c r="C21" s="746" t="s">
        <v>1166</v>
      </c>
      <c r="D21" s="736"/>
      <c r="E21" s="736"/>
      <c r="F21" s="736"/>
      <c r="G21" s="739"/>
      <c r="H21" s="739"/>
      <c r="I21" s="35">
        <f>SUM(I7:I20)</f>
        <v>0</v>
      </c>
      <c r="J21" s="739"/>
    </row>
    <row r="22" spans="1:10" x14ac:dyDescent="0.2"/>
    <row r="23" spans="1:10" x14ac:dyDescent="0.2">
      <c r="B23" s="848" t="s">
        <v>225</v>
      </c>
      <c r="C23" s="849" t="s">
        <v>237</v>
      </c>
      <c r="D23" s="850"/>
      <c r="E23" s="850"/>
      <c r="F23" s="850"/>
      <c r="G23" s="850"/>
      <c r="H23" s="850"/>
      <c r="I23" s="851"/>
    </row>
    <row r="24" spans="1:10" x14ac:dyDescent="0.2">
      <c r="B24" s="748"/>
      <c r="I24" s="753"/>
    </row>
    <row r="25" spans="1:10" x14ac:dyDescent="0.2">
      <c r="A25" s="736"/>
      <c r="B25" s="856" t="s">
        <v>227</v>
      </c>
      <c r="C25" s="736" t="s">
        <v>630</v>
      </c>
      <c r="D25" s="736"/>
      <c r="E25" s="736"/>
      <c r="F25" s="736"/>
      <c r="I25" s="750"/>
    </row>
    <row r="26" spans="1:10" x14ac:dyDescent="0.2">
      <c r="A26" s="736"/>
      <c r="B26" s="856" t="s">
        <v>228</v>
      </c>
      <c r="C26" s="736" t="s">
        <v>288</v>
      </c>
      <c r="D26" s="736"/>
      <c r="E26" s="736"/>
      <c r="F26" s="736"/>
      <c r="I26" s="750"/>
    </row>
    <row r="27" spans="1:10" x14ac:dyDescent="0.2">
      <c r="A27" s="736"/>
      <c r="B27" s="856" t="s">
        <v>230</v>
      </c>
      <c r="C27" s="736" t="s">
        <v>289</v>
      </c>
      <c r="D27" s="736"/>
      <c r="E27" s="736"/>
      <c r="F27" s="736"/>
      <c r="I27" s="750"/>
    </row>
    <row r="28" spans="1:10" x14ac:dyDescent="0.2">
      <c r="A28" s="736"/>
      <c r="B28" s="856" t="s">
        <v>231</v>
      </c>
      <c r="C28" s="736" t="s">
        <v>629</v>
      </c>
      <c r="D28" s="736"/>
      <c r="E28" s="736"/>
      <c r="F28" s="736"/>
      <c r="I28" s="750"/>
    </row>
    <row r="29" spans="1:10" x14ac:dyDescent="0.2">
      <c r="A29" s="736"/>
      <c r="B29" s="856" t="s">
        <v>232</v>
      </c>
      <c r="C29" s="736" t="s">
        <v>130</v>
      </c>
      <c r="D29" s="736"/>
      <c r="E29" s="736"/>
      <c r="F29" s="736"/>
      <c r="I29" s="750"/>
    </row>
    <row r="30" spans="1:10" x14ac:dyDescent="0.2">
      <c r="A30" s="736"/>
      <c r="B30" s="856" t="s">
        <v>233</v>
      </c>
      <c r="C30" s="736" t="s">
        <v>203</v>
      </c>
      <c r="D30" s="736"/>
      <c r="E30" s="736"/>
      <c r="F30" s="736"/>
      <c r="I30" s="750"/>
    </row>
    <row r="31" spans="1:10" x14ac:dyDescent="0.2">
      <c r="A31" s="736"/>
      <c r="B31" s="856" t="s">
        <v>234</v>
      </c>
      <c r="C31" s="736" t="s">
        <v>204</v>
      </c>
      <c r="D31" s="736"/>
      <c r="E31" s="736"/>
      <c r="F31" s="736"/>
      <c r="I31" s="750"/>
    </row>
    <row r="32" spans="1:10" ht="12" thickBot="1" x14ac:dyDescent="0.25">
      <c r="A32" s="736"/>
      <c r="B32" s="856" t="s">
        <v>468</v>
      </c>
      <c r="C32" s="736" t="s">
        <v>242</v>
      </c>
      <c r="D32" s="736"/>
      <c r="E32" s="736"/>
      <c r="F32" s="736"/>
      <c r="I32" s="750"/>
    </row>
    <row r="33" spans="1:12" ht="12" thickBot="1" x14ac:dyDescent="0.25">
      <c r="A33" s="736"/>
      <c r="B33" s="745" t="s">
        <v>235</v>
      </c>
      <c r="C33" s="746" t="s">
        <v>153</v>
      </c>
      <c r="D33" s="736"/>
      <c r="E33" s="736"/>
      <c r="F33" s="736"/>
      <c r="I33" s="35">
        <f>SUM(I25:I32)</f>
        <v>0</v>
      </c>
    </row>
    <row r="34" spans="1:12" x14ac:dyDescent="0.2">
      <c r="A34" s="736"/>
      <c r="B34" s="856"/>
      <c r="C34" s="746"/>
      <c r="D34" s="736"/>
      <c r="E34" s="736"/>
      <c r="F34" s="736"/>
    </row>
    <row r="35" spans="1:12" s="754" customFormat="1" x14ac:dyDescent="0.2">
      <c r="A35" s="856"/>
      <c r="B35" s="854">
        <v>2.1</v>
      </c>
      <c r="C35" s="736" t="s">
        <v>428</v>
      </c>
      <c r="D35" s="736"/>
      <c r="E35" s="736"/>
      <c r="F35" s="736"/>
      <c r="G35" s="736"/>
      <c r="H35" s="739"/>
      <c r="I35" s="750"/>
      <c r="J35" s="739"/>
    </row>
    <row r="36" spans="1:12" x14ac:dyDescent="0.2">
      <c r="A36" s="856"/>
      <c r="B36" s="852">
        <v>2.11</v>
      </c>
      <c r="C36" s="736" t="s">
        <v>286</v>
      </c>
      <c r="D36" s="736"/>
      <c r="E36" s="736"/>
      <c r="F36" s="736"/>
      <c r="G36" s="736"/>
      <c r="I36" s="750"/>
    </row>
    <row r="37" spans="1:12" ht="12" thickBot="1" x14ac:dyDescent="0.25">
      <c r="A37" s="856"/>
      <c r="B37" s="852">
        <v>2.12</v>
      </c>
      <c r="C37" s="736" t="s">
        <v>285</v>
      </c>
      <c r="D37" s="736"/>
      <c r="E37" s="736"/>
      <c r="F37" s="736"/>
      <c r="G37" s="736"/>
      <c r="I37" s="750"/>
    </row>
    <row r="38" spans="1:12" ht="12" thickBot="1" x14ac:dyDescent="0.25">
      <c r="A38" s="856"/>
      <c r="B38" s="855">
        <v>2.13</v>
      </c>
      <c r="C38" s="746" t="s">
        <v>842</v>
      </c>
      <c r="D38" s="746"/>
      <c r="E38" s="746"/>
      <c r="F38" s="736"/>
      <c r="G38" s="736"/>
      <c r="I38" s="35">
        <f>(SUM(I35:I37))</f>
        <v>0</v>
      </c>
    </row>
    <row r="39" spans="1:12" ht="12" thickBot="1" x14ac:dyDescent="0.25">
      <c r="A39" s="736"/>
      <c r="B39" s="856"/>
      <c r="C39" s="746"/>
      <c r="D39" s="736"/>
      <c r="E39" s="736"/>
      <c r="F39" s="736"/>
      <c r="G39" s="736"/>
    </row>
    <row r="40" spans="1:12" s="754" customFormat="1" ht="12" thickBot="1" x14ac:dyDescent="0.25">
      <c r="A40" s="736"/>
      <c r="B40" s="745" t="s">
        <v>1447</v>
      </c>
      <c r="C40" s="746" t="s">
        <v>792</v>
      </c>
      <c r="D40" s="736"/>
      <c r="E40" s="736"/>
      <c r="F40" s="736"/>
      <c r="G40" s="736"/>
      <c r="H40" s="739"/>
      <c r="I40" s="35">
        <f>I21+I33+I35</f>
        <v>0</v>
      </c>
      <c r="J40" s="739"/>
    </row>
    <row r="41" spans="1:12" s="754" customFormat="1" x14ac:dyDescent="0.2">
      <c r="A41" s="756"/>
      <c r="G41" s="758"/>
      <c r="H41" s="756"/>
      <c r="I41" s="758"/>
      <c r="J41" s="758"/>
    </row>
    <row r="42" spans="1:12" x14ac:dyDescent="0.2">
      <c r="B42" s="848" t="s">
        <v>236</v>
      </c>
      <c r="C42" s="849" t="s">
        <v>281</v>
      </c>
      <c r="D42" s="850"/>
      <c r="E42" s="850"/>
      <c r="F42" s="850"/>
      <c r="G42" s="850"/>
      <c r="H42" s="850"/>
      <c r="I42" s="851"/>
      <c r="L42" s="739" t="s">
        <v>465</v>
      </c>
    </row>
    <row r="43" spans="1:12" x14ac:dyDescent="0.2">
      <c r="B43" s="736"/>
      <c r="C43" s="736"/>
      <c r="D43" s="736"/>
      <c r="E43" s="736"/>
      <c r="F43" s="736"/>
      <c r="L43" s="739" t="s">
        <v>214</v>
      </c>
    </row>
    <row r="44" spans="1:12" x14ac:dyDescent="0.2">
      <c r="B44" s="856" t="s">
        <v>238</v>
      </c>
      <c r="C44" s="736" t="s">
        <v>1195</v>
      </c>
      <c r="D44" s="736"/>
      <c r="E44" s="736"/>
      <c r="F44" s="736"/>
      <c r="I44" s="750"/>
      <c r="L44" s="739" t="s">
        <v>215</v>
      </c>
    </row>
    <row r="45" spans="1:12" x14ac:dyDescent="0.2">
      <c r="B45" s="856" t="s">
        <v>239</v>
      </c>
      <c r="C45" s="736" t="s">
        <v>1496</v>
      </c>
      <c r="D45" s="736"/>
      <c r="E45" s="736"/>
      <c r="F45" s="736"/>
      <c r="I45" s="750"/>
      <c r="L45" s="739" t="s">
        <v>217</v>
      </c>
    </row>
    <row r="46" spans="1:12" x14ac:dyDescent="0.2">
      <c r="B46" s="856" t="s">
        <v>240</v>
      </c>
      <c r="C46" s="853" t="s">
        <v>1497</v>
      </c>
      <c r="D46" s="736"/>
      <c r="E46" s="736"/>
      <c r="F46" s="736"/>
      <c r="I46" s="750"/>
      <c r="L46" s="739" t="s">
        <v>218</v>
      </c>
    </row>
    <row r="47" spans="1:12" x14ac:dyDescent="0.2">
      <c r="B47" s="856" t="s">
        <v>241</v>
      </c>
      <c r="C47" s="736" t="s">
        <v>1168</v>
      </c>
      <c r="D47" s="736"/>
      <c r="E47" s="736"/>
      <c r="F47" s="736"/>
      <c r="I47" s="750"/>
    </row>
    <row r="48" spans="1:12" x14ac:dyDescent="0.2">
      <c r="B48" s="857">
        <v>3.5</v>
      </c>
      <c r="C48" s="853" t="s">
        <v>1455</v>
      </c>
      <c r="D48" s="736"/>
      <c r="E48" s="736"/>
      <c r="F48" s="736"/>
      <c r="I48" s="750"/>
    </row>
    <row r="49" spans="1:12" x14ac:dyDescent="0.2">
      <c r="B49" s="857">
        <v>3.6</v>
      </c>
      <c r="C49" s="853" t="s">
        <v>1458</v>
      </c>
      <c r="D49" s="736"/>
      <c r="E49" s="736"/>
      <c r="F49" s="736"/>
      <c r="I49" s="750"/>
      <c r="L49" s="739" t="s">
        <v>221</v>
      </c>
    </row>
    <row r="50" spans="1:12" x14ac:dyDescent="0.2">
      <c r="B50" s="857">
        <v>3.7</v>
      </c>
      <c r="C50" s="736" t="s">
        <v>1169</v>
      </c>
      <c r="D50" s="736"/>
      <c r="E50" s="736"/>
      <c r="F50" s="736"/>
      <c r="I50" s="750"/>
    </row>
    <row r="51" spans="1:12" x14ac:dyDescent="0.2">
      <c r="B51" s="857">
        <v>3.8</v>
      </c>
      <c r="C51" s="736" t="s">
        <v>279</v>
      </c>
      <c r="D51" s="736"/>
      <c r="E51" s="736"/>
      <c r="F51" s="736"/>
      <c r="I51" s="750"/>
    </row>
    <row r="52" spans="1:12" x14ac:dyDescent="0.2">
      <c r="B52" s="857">
        <v>3.9</v>
      </c>
      <c r="C52" s="736" t="s">
        <v>1327</v>
      </c>
      <c r="D52" s="736"/>
      <c r="E52" s="736"/>
      <c r="F52" s="736"/>
      <c r="I52" s="750"/>
    </row>
    <row r="53" spans="1:12" ht="12" thickBot="1" x14ac:dyDescent="0.25">
      <c r="B53" s="858">
        <v>3.1</v>
      </c>
      <c r="C53" s="736" t="s">
        <v>280</v>
      </c>
      <c r="D53" s="736"/>
      <c r="E53" s="736"/>
      <c r="F53" s="736"/>
      <c r="I53" s="750"/>
    </row>
    <row r="54" spans="1:12" ht="12" thickBot="1" x14ac:dyDescent="0.25">
      <c r="A54" s="736"/>
      <c r="B54" s="859">
        <v>3.11</v>
      </c>
      <c r="C54" s="746" t="s">
        <v>1170</v>
      </c>
      <c r="D54" s="736"/>
      <c r="E54" s="736"/>
      <c r="F54" s="736"/>
      <c r="I54" s="35">
        <f>SUM(I44:I53)</f>
        <v>0</v>
      </c>
    </row>
    <row r="55" spans="1:12" ht="12" thickBot="1" x14ac:dyDescent="0.25">
      <c r="A55" s="736"/>
      <c r="B55" s="736"/>
      <c r="C55" s="736"/>
      <c r="D55" s="736"/>
      <c r="E55" s="736"/>
      <c r="F55" s="736"/>
    </row>
    <row r="56" spans="1:12" ht="12" thickBot="1" x14ac:dyDescent="0.25">
      <c r="A56" s="736"/>
      <c r="B56" s="855">
        <v>3.12</v>
      </c>
      <c r="C56" s="746" t="s">
        <v>1461</v>
      </c>
      <c r="D56" s="736"/>
      <c r="E56" s="736"/>
      <c r="F56" s="736"/>
      <c r="I56" s="35">
        <f>'Sec A Balance Sheet - URIA&amp;RIA'!I15</f>
        <v>0</v>
      </c>
    </row>
    <row r="57" spans="1:12" ht="12" thickBot="1" x14ac:dyDescent="0.25">
      <c r="A57" s="736"/>
      <c r="B57" s="860"/>
      <c r="C57" s="736"/>
      <c r="D57" s="736"/>
      <c r="E57" s="736"/>
      <c r="F57" s="736"/>
    </row>
    <row r="58" spans="1:12" ht="12" thickBot="1" x14ac:dyDescent="0.25">
      <c r="A58" s="736"/>
      <c r="B58" s="855">
        <v>3.13</v>
      </c>
      <c r="C58" s="746" t="s">
        <v>1456</v>
      </c>
      <c r="D58" s="736"/>
      <c r="E58" s="736"/>
      <c r="F58" s="736"/>
      <c r="I58" s="35">
        <f>I54+I56</f>
        <v>0</v>
      </c>
    </row>
    <row r="59" spans="1:12" x14ac:dyDescent="0.2"/>
    <row r="60" spans="1:12" s="754" customFormat="1" ht="12" thickBot="1" x14ac:dyDescent="0.25">
      <c r="A60" s="756"/>
      <c r="B60" s="760" t="s">
        <v>243</v>
      </c>
      <c r="C60" s="756"/>
      <c r="D60" s="756"/>
      <c r="G60" s="758"/>
      <c r="H60" s="756"/>
      <c r="I60" s="758"/>
      <c r="J60" s="758"/>
    </row>
    <row r="61" spans="1:12" ht="12" thickBot="1" x14ac:dyDescent="0.25">
      <c r="A61" s="756"/>
      <c r="B61" s="761"/>
      <c r="C61" s="756"/>
      <c r="D61" s="754" t="s">
        <v>244</v>
      </c>
      <c r="E61" s="754"/>
      <c r="F61" s="754"/>
      <c r="G61" s="758"/>
      <c r="H61" s="756"/>
      <c r="I61" s="758"/>
      <c r="J61" s="758"/>
    </row>
    <row r="62" spans="1:12" ht="12" thickBot="1" x14ac:dyDescent="0.25">
      <c r="B62" s="762"/>
      <c r="C62" s="756"/>
      <c r="D62" s="754" t="s">
        <v>271</v>
      </c>
      <c r="E62" s="754"/>
    </row>
    <row r="63" spans="1:12" x14ac:dyDescent="0.2">
      <c r="B63" s="763"/>
      <c r="D63" s="1145"/>
      <c r="E63" s="1145"/>
      <c r="F63" s="1145"/>
      <c r="G63" s="1145"/>
      <c r="H63" s="1145"/>
      <c r="I63" s="1145"/>
    </row>
    <row r="64" spans="1:12" hidden="1" x14ac:dyDescent="0.2">
      <c r="B64" s="763"/>
      <c r="D64" s="1145"/>
      <c r="E64" s="1145"/>
      <c r="F64" s="1145"/>
      <c r="G64" s="1145"/>
      <c r="H64" s="1145"/>
      <c r="I64" s="1145"/>
    </row>
    <row r="65" spans="2:2" hidden="1" x14ac:dyDescent="0.2">
      <c r="B65" s="764"/>
    </row>
    <row r="66" spans="2:2" hidden="1" x14ac:dyDescent="0.2">
      <c r="B66" s="764"/>
    </row>
    <row r="67" spans="2:2" hidden="1" x14ac:dyDescent="0.2">
      <c r="B67" s="764"/>
    </row>
    <row r="68" spans="2:2" hidden="1" x14ac:dyDescent="0.2">
      <c r="B68" s="764"/>
    </row>
    <row r="69" spans="2:2" hidden="1" x14ac:dyDescent="0.2">
      <c r="B69" s="764"/>
    </row>
    <row r="70" spans="2:2" hidden="1" x14ac:dyDescent="0.2">
      <c r="B70" s="764"/>
    </row>
    <row r="71" spans="2:2" hidden="1" x14ac:dyDescent="0.2">
      <c r="B71" s="764"/>
    </row>
    <row r="72" spans="2:2" hidden="1" x14ac:dyDescent="0.2">
      <c r="B72" s="764"/>
    </row>
    <row r="73" spans="2:2" hidden="1" x14ac:dyDescent="0.2">
      <c r="B73" s="764"/>
    </row>
    <row r="74" spans="2:2" hidden="1" x14ac:dyDescent="0.2">
      <c r="B74" s="764"/>
    </row>
    <row r="75" spans="2:2" hidden="1" x14ac:dyDescent="0.2"/>
    <row r="76" spans="2:2" hidden="1" x14ac:dyDescent="0.2"/>
    <row r="77" spans="2:2" hidden="1" x14ac:dyDescent="0.2"/>
    <row r="78" spans="2:2" hidden="1" x14ac:dyDescent="0.2"/>
    <row r="79" spans="2:2" hidden="1" x14ac:dyDescent="0.2"/>
    <row r="80" spans="2:2"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sheetData>
  <sheetProtection algorithmName="SHA-512" hashValue="0JD4VScAOMwCPN+/xgWDK5OguBpoCRbbsb+/MHictLU0RGB3WzCnxDdVYScF5k6A3hVLXiYVuBlH/vWBOyGlWA==" saltValue="W2/7yI1n1EhHPjWHaeoGTA==" spinCount="100000" sheet="1" objects="1" scenarios="1"/>
  <mergeCells count="2">
    <mergeCell ref="D63:I63"/>
    <mergeCell ref="D64:I64"/>
  </mergeCells>
  <dataValidations count="1">
    <dataValidation type="list" allowBlank="1" showInputMessage="1" showErrorMessage="1" prompt="Select reporting currency" sqref="I1">
      <formula1>$L$3:$L$5</formula1>
    </dataValidation>
  </dataValidations>
  <pageMargins left="0.34" right="0.34" top="0.5" bottom="0.4" header="0.2" footer="0.2"/>
  <pageSetup fitToHeight="3" orientation="portrait" r:id="rId1"/>
  <headerFooter alignWithMargins="0">
    <oddFooter>&amp;L&amp;8&amp;A&amp;R&amp;8&amp;P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59"/>
  <sheetViews>
    <sheetView showGridLines="0" zoomScale="85" workbookViewId="0">
      <selection activeCell="J1" sqref="J1"/>
    </sheetView>
  </sheetViews>
  <sheetFormatPr defaultColWidth="0" defaultRowHeight="11.25" zeroHeight="1" x14ac:dyDescent="0.2"/>
  <cols>
    <col min="1" max="1" width="2.42578125" style="402" customWidth="1"/>
    <col min="2" max="2" width="5.85546875" style="402" customWidth="1"/>
    <col min="3" max="4" width="2.42578125" style="401" customWidth="1"/>
    <col min="5" max="5" width="30" style="404" customWidth="1"/>
    <col min="6" max="6" width="7.42578125" style="401" customWidth="1"/>
    <col min="7" max="7" width="16" style="401" customWidth="1"/>
    <col min="8" max="8" width="1" style="420" customWidth="1"/>
    <col min="9" max="9" width="61.5703125" style="420" customWidth="1"/>
    <col min="10" max="10" width="18.28515625" style="401" customWidth="1"/>
    <col min="11" max="11" width="2.28515625" style="412" customWidth="1"/>
    <col min="12" max="12" width="16" style="401" hidden="1" customWidth="1"/>
    <col min="13" max="13" width="2.42578125" style="402" hidden="1" customWidth="1"/>
    <col min="14" max="14" width="7.7109375" style="401" hidden="1" customWidth="1"/>
    <col min="15" max="16384" width="0" style="402" hidden="1"/>
  </cols>
  <sheetData>
    <row r="1" spans="1:20" ht="11.25" customHeight="1" thickBot="1" x14ac:dyDescent="0.3">
      <c r="A1" s="427"/>
      <c r="B1" s="647" t="s">
        <v>824</v>
      </c>
      <c r="C1" s="839"/>
      <c r="D1" s="839"/>
      <c r="E1" s="839"/>
      <c r="F1" s="411"/>
      <c r="G1" s="412"/>
      <c r="H1" s="401"/>
      <c r="I1" s="31" t="s">
        <v>213</v>
      </c>
      <c r="J1" s="738" t="str">
        <f>IF('Sec A Balance Sheet - SF'!$I$1=0," ",'Sec A Balance Sheet - SF'!$I$1)</f>
        <v xml:space="preserve"> </v>
      </c>
      <c r="K1" s="401"/>
      <c r="M1" s="401"/>
      <c r="O1" s="401"/>
      <c r="P1" s="401"/>
      <c r="Q1" s="401"/>
      <c r="R1" s="401"/>
      <c r="S1" s="404"/>
      <c r="T1" s="401"/>
    </row>
    <row r="2" spans="1:20" ht="11.25" customHeight="1" x14ac:dyDescent="0.25">
      <c r="A2" s="401"/>
      <c r="B2" s="30" t="s">
        <v>367</v>
      </c>
      <c r="C2" s="412"/>
      <c r="F2" s="404"/>
      <c r="H2" s="401"/>
      <c r="I2" s="401"/>
      <c r="K2" s="401"/>
      <c r="M2" s="401"/>
      <c r="O2" s="401"/>
      <c r="P2" s="401"/>
      <c r="Q2" s="401"/>
      <c r="R2" s="401"/>
      <c r="S2" s="404"/>
      <c r="T2" s="401"/>
    </row>
    <row r="3" spans="1:20" s="412" customFormat="1" ht="13.5" customHeight="1" x14ac:dyDescent="0.25">
      <c r="C3" s="30"/>
      <c r="D3" s="30"/>
      <c r="E3" s="30"/>
      <c r="F3" s="404"/>
      <c r="G3" s="401"/>
      <c r="H3" s="420"/>
      <c r="I3" s="420"/>
      <c r="J3" s="401"/>
      <c r="L3" s="401"/>
    </row>
    <row r="4" spans="1:20" s="412" customFormat="1" ht="11.25" customHeight="1" thickBot="1" x14ac:dyDescent="0.25">
      <c r="G4" s="405"/>
      <c r="H4" s="405"/>
      <c r="I4" s="405"/>
      <c r="J4" s="405"/>
      <c r="K4" s="424"/>
      <c r="L4" s="424"/>
    </row>
    <row r="5" spans="1:20" s="421" customFormat="1" ht="54" customHeight="1" thickTop="1" thickBot="1" x14ac:dyDescent="0.25">
      <c r="G5" s="403" t="s">
        <v>368</v>
      </c>
      <c r="H5" s="422"/>
      <c r="I5" s="1264" t="s">
        <v>369</v>
      </c>
      <c r="J5" s="1265"/>
      <c r="K5" s="423"/>
      <c r="L5" s="422"/>
    </row>
    <row r="6" spans="1:20" s="424" customFormat="1" ht="13.5" customHeight="1" thickTop="1" x14ac:dyDescent="0.2">
      <c r="B6" s="405"/>
      <c r="D6" s="405"/>
      <c r="E6" s="425"/>
      <c r="G6" s="406"/>
      <c r="H6" s="429"/>
      <c r="I6" s="429"/>
      <c r="J6" s="406"/>
      <c r="K6" s="414"/>
      <c r="L6" s="414"/>
    </row>
    <row r="7" spans="1:20" x14ac:dyDescent="0.2">
      <c r="B7" s="409" t="s">
        <v>370</v>
      </c>
      <c r="F7" s="402"/>
      <c r="G7" s="407"/>
      <c r="H7" s="412"/>
      <c r="I7" s="1266"/>
      <c r="J7" s="1267"/>
      <c r="L7" s="430"/>
      <c r="M7" s="401"/>
    </row>
    <row r="8" spans="1:20" s="412" customFormat="1" ht="67.5" customHeight="1" x14ac:dyDescent="0.2">
      <c r="B8" s="411"/>
      <c r="E8" s="413"/>
      <c r="G8" s="431"/>
      <c r="I8" s="1268"/>
      <c r="J8" s="1269"/>
      <c r="L8" s="430"/>
    </row>
    <row r="9" spans="1:20" s="412" customFormat="1" x14ac:dyDescent="0.2">
      <c r="B9" s="411"/>
      <c r="E9" s="413"/>
      <c r="G9" s="432"/>
      <c r="J9" s="432"/>
      <c r="L9" s="430"/>
    </row>
    <row r="10" spans="1:20" s="412" customFormat="1" x14ac:dyDescent="0.2">
      <c r="B10" s="409" t="s">
        <v>366</v>
      </c>
      <c r="D10" s="401"/>
      <c r="E10" s="404"/>
      <c r="G10" s="33"/>
      <c r="I10" s="1266"/>
      <c r="J10" s="1267"/>
      <c r="L10" s="430"/>
    </row>
    <row r="11" spans="1:20" s="424" customFormat="1" ht="67.5" customHeight="1" x14ac:dyDescent="0.2">
      <c r="B11" s="425"/>
      <c r="D11" s="405"/>
      <c r="E11" s="425"/>
      <c r="G11" s="405"/>
      <c r="I11" s="1268"/>
      <c r="J11" s="1269"/>
    </row>
    <row r="12" spans="1:20" s="424" customFormat="1" ht="12" thickBot="1" x14ac:dyDescent="0.25">
      <c r="B12" s="425"/>
      <c r="D12" s="405"/>
      <c r="E12" s="425"/>
      <c r="G12" s="405"/>
      <c r="J12" s="405"/>
    </row>
    <row r="13" spans="1:20" s="412" customFormat="1" ht="12" thickBot="1" x14ac:dyDescent="0.25">
      <c r="B13" s="409" t="s">
        <v>568</v>
      </c>
      <c r="D13" s="408"/>
      <c r="E13" s="409"/>
      <c r="G13" s="410">
        <f>G7+G10</f>
        <v>0</v>
      </c>
      <c r="H13" s="424"/>
      <c r="I13" s="405"/>
      <c r="J13" s="405"/>
      <c r="K13" s="424"/>
      <c r="L13" s="433"/>
    </row>
    <row r="14" spans="1:20" s="412" customFormat="1" x14ac:dyDescent="0.2">
      <c r="E14" s="411"/>
      <c r="F14" s="413"/>
      <c r="G14" s="427"/>
      <c r="H14" s="426"/>
      <c r="I14" s="428"/>
      <c r="J14" s="405"/>
      <c r="K14" s="424"/>
      <c r="L14" s="427"/>
    </row>
    <row r="15" spans="1:20" s="415" customFormat="1" ht="12" thickBot="1" x14ac:dyDescent="0.25">
      <c r="A15" s="412"/>
      <c r="B15" s="408" t="s">
        <v>243</v>
      </c>
      <c r="C15" s="401"/>
      <c r="D15" s="401"/>
      <c r="E15" s="404"/>
      <c r="F15" s="413"/>
      <c r="G15" s="414"/>
      <c r="H15" s="426"/>
      <c r="I15" s="412"/>
      <c r="J15" s="412"/>
      <c r="K15" s="424"/>
      <c r="L15" s="412"/>
      <c r="M15" s="412"/>
      <c r="N15" s="414"/>
      <c r="O15" s="414"/>
      <c r="P15" s="414"/>
      <c r="Q15" s="412"/>
      <c r="R15" s="414"/>
      <c r="S15" s="413"/>
      <c r="T15" s="412"/>
    </row>
    <row r="16" spans="1:20" s="401" customFormat="1" ht="12" thickBot="1" x14ac:dyDescent="0.25">
      <c r="B16" s="416"/>
      <c r="D16" s="401" t="s">
        <v>315</v>
      </c>
      <c r="E16" s="404"/>
      <c r="H16" s="417"/>
      <c r="I16" s="417"/>
    </row>
    <row r="17" spans="2:9" s="401" customFormat="1" ht="12" thickBot="1" x14ac:dyDescent="0.25">
      <c r="B17" s="418"/>
      <c r="D17" s="401" t="s">
        <v>316</v>
      </c>
      <c r="E17" s="404"/>
      <c r="F17" s="404"/>
      <c r="H17" s="404"/>
      <c r="I17" s="404"/>
    </row>
    <row r="18" spans="2:9" x14ac:dyDescent="0.2"/>
    <row r="19" spans="2:9" hidden="1" x14ac:dyDescent="0.2"/>
    <row r="20" spans="2:9" hidden="1" x14ac:dyDescent="0.2"/>
    <row r="21" spans="2:9" hidden="1" x14ac:dyDescent="0.2"/>
    <row r="22" spans="2:9" hidden="1" x14ac:dyDescent="0.2"/>
    <row r="23" spans="2:9" hidden="1" x14ac:dyDescent="0.2"/>
    <row r="24" spans="2:9" hidden="1" x14ac:dyDescent="0.2"/>
    <row r="25" spans="2:9" hidden="1" x14ac:dyDescent="0.2"/>
    <row r="26" spans="2:9" hidden="1" x14ac:dyDescent="0.2"/>
    <row r="27" spans="2:9" hidden="1" x14ac:dyDescent="0.2"/>
    <row r="28" spans="2:9" hidden="1" x14ac:dyDescent="0.2"/>
    <row r="29" spans="2:9" hidden="1" x14ac:dyDescent="0.2"/>
    <row r="30" spans="2:9" hidden="1" x14ac:dyDescent="0.2"/>
    <row r="31" spans="2:9" hidden="1" x14ac:dyDescent="0.2"/>
    <row r="32" spans="2:9"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t="12" hidden="1" customHeight="1" x14ac:dyDescent="0.2"/>
    <row r="57" hidden="1" x14ac:dyDescent="0.2"/>
    <row r="58" hidden="1" x14ac:dyDescent="0.2"/>
    <row r="59" hidden="1" x14ac:dyDescent="0.2"/>
  </sheetData>
  <sheetProtection algorithmName="SHA-512" hashValue="Q+w4IF5/2qzCxkCA8Vm0LldcXCcNjpcxfTiEbiWJuo+5chAhaUljW/ceKb9xLSbgHNrwlY5urEEo+TWq810Bfg==" saltValue="m/X6rnx6hNQ83JfdkoqKFA==" spinCount="100000" sheet="1" objects="1" scenarios="1"/>
  <mergeCells count="3">
    <mergeCell ref="I5:J5"/>
    <mergeCell ref="I7:J8"/>
    <mergeCell ref="I10:J11"/>
  </mergeCells>
  <phoneticPr fontId="11" type="noConversion"/>
  <pageMargins left="0.34" right="0.34" top="0.5" bottom="0.4" header="0.2" footer="0.2"/>
  <pageSetup paperSize="9" scale="67" orientation="portrait" r:id="rId1"/>
  <headerFooter alignWithMargins="0">
    <oddFooter>&amp;L&amp;8&amp;A&amp;R&amp;8&amp;P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9"/>
  <sheetViews>
    <sheetView showGridLines="0" zoomScaleNormal="100" zoomScaleSheetLayoutView="85" workbookViewId="0">
      <selection activeCell="K2" sqref="K2"/>
    </sheetView>
  </sheetViews>
  <sheetFormatPr defaultColWidth="0" defaultRowHeight="11.25" zeroHeight="1" x14ac:dyDescent="0.2"/>
  <cols>
    <col min="1" max="1" width="2.42578125" style="689" customWidth="1"/>
    <col min="2" max="2" width="5.85546875" style="689" customWidth="1"/>
    <col min="3" max="4" width="2.42578125" style="692" customWidth="1"/>
    <col min="5" max="5" width="30" style="693" customWidth="1"/>
    <col min="6" max="6" width="32.7109375" style="692" customWidth="1"/>
    <col min="7" max="7" width="15" style="692" customWidth="1"/>
    <col min="8" max="8" width="1" style="879" customWidth="1"/>
    <col min="9" max="9" width="13.28515625" style="692" customWidth="1"/>
    <col min="10" max="10" width="1" style="684" customWidth="1"/>
    <col min="11" max="11" width="13.28515625" style="692" customWidth="1"/>
    <col min="12" max="12" width="2.42578125" style="689" customWidth="1"/>
    <col min="13" max="13" width="7.7109375" style="692" hidden="1" customWidth="1"/>
    <col min="14" max="16384" width="0" style="689" hidden="1"/>
  </cols>
  <sheetData>
    <row r="1" spans="1:19" s="692" customFormat="1" ht="13.5" thickBot="1" x14ac:dyDescent="0.3">
      <c r="B1" s="876" t="s">
        <v>1503</v>
      </c>
      <c r="E1" s="693"/>
      <c r="F1" s="693"/>
      <c r="J1" s="877" t="s">
        <v>213</v>
      </c>
      <c r="K1" s="878" t="str">
        <f>IF('Sec A Balance Sheet - SF'!$I$1=0," ",'Sec A Balance Sheet - SF'!$I$1)</f>
        <v xml:space="preserve"> </v>
      </c>
      <c r="R1" s="693"/>
    </row>
    <row r="2" spans="1:19" ht="13.5" customHeight="1" x14ac:dyDescent="0.25">
      <c r="A2" s="692"/>
      <c r="B2" s="876" t="s">
        <v>1504</v>
      </c>
      <c r="H2" s="692"/>
      <c r="L2" s="692"/>
      <c r="N2" s="692"/>
      <c r="O2" s="692"/>
      <c r="R2" s="693"/>
      <c r="S2" s="692"/>
    </row>
    <row r="3" spans="1:19" ht="11.25" customHeight="1" x14ac:dyDescent="0.2">
      <c r="A3" s="692"/>
      <c r="B3" s="692"/>
      <c r="F3" s="693"/>
      <c r="H3" s="692"/>
      <c r="J3" s="692"/>
      <c r="L3" s="692"/>
      <c r="N3" s="692"/>
      <c r="O3" s="692"/>
      <c r="P3" s="692"/>
      <c r="Q3" s="692"/>
      <c r="R3" s="693"/>
      <c r="S3" s="692"/>
    </row>
    <row r="4" spans="1:19" s="684" customFormat="1" x14ac:dyDescent="0.2">
      <c r="B4" s="707"/>
      <c r="D4" s="692"/>
      <c r="E4" s="693"/>
      <c r="G4" s="692"/>
      <c r="H4" s="879"/>
      <c r="I4" s="692"/>
      <c r="K4" s="692"/>
    </row>
    <row r="5" spans="1:19" s="684" customFormat="1" ht="11.25" customHeight="1" thickBot="1" x14ac:dyDescent="0.25">
      <c r="B5" s="693"/>
      <c r="D5" s="692"/>
      <c r="E5" s="693"/>
      <c r="G5" s="692"/>
      <c r="H5" s="704"/>
      <c r="I5" s="704"/>
      <c r="J5" s="705"/>
      <c r="K5" s="704"/>
    </row>
    <row r="6" spans="1:19" s="695" customFormat="1" ht="25.5" customHeight="1" thickTop="1" thickBot="1" x14ac:dyDescent="0.25">
      <c r="D6" s="880"/>
      <c r="E6" s="880"/>
      <c r="G6" s="692"/>
      <c r="H6" s="881"/>
      <c r="I6" s="1036" t="s">
        <v>900</v>
      </c>
      <c r="J6" s="1037"/>
      <c r="K6" s="1036" t="s">
        <v>1505</v>
      </c>
    </row>
    <row r="7" spans="1:19" s="695" customFormat="1" ht="12.75" customHeight="1" thickTop="1" thickBot="1" x14ac:dyDescent="0.25">
      <c r="D7" s="880"/>
      <c r="E7" s="880"/>
      <c r="F7" s="880"/>
      <c r="G7" s="880"/>
      <c r="H7" s="880"/>
      <c r="I7" s="882" t="s">
        <v>291</v>
      </c>
      <c r="J7" s="882"/>
      <c r="K7" s="882" t="s">
        <v>292</v>
      </c>
    </row>
    <row r="8" spans="1:19" s="705" customFormat="1" ht="13.5" customHeight="1" thickBot="1" x14ac:dyDescent="0.25">
      <c r="B8" s="883" t="s">
        <v>529</v>
      </c>
      <c r="C8" s="698" t="s">
        <v>1506</v>
      </c>
      <c r="D8" s="704"/>
      <c r="E8" s="884"/>
      <c r="G8" s="692"/>
      <c r="H8" s="885"/>
      <c r="I8" s="1011">
        <f>SUM(I10:I14)</f>
        <v>0</v>
      </c>
      <c r="J8" s="886"/>
      <c r="K8" s="1011">
        <f>SUM(K10:K14)</f>
        <v>0</v>
      </c>
    </row>
    <row r="9" spans="1:19" s="684" customFormat="1" ht="3.75" customHeight="1" x14ac:dyDescent="0.2">
      <c r="C9" s="693"/>
      <c r="D9" s="692"/>
      <c r="E9" s="693"/>
      <c r="F9" s="693"/>
      <c r="G9" s="692"/>
      <c r="H9" s="885"/>
      <c r="I9" s="706"/>
      <c r="J9" s="706"/>
      <c r="K9" s="706"/>
      <c r="L9" s="693"/>
    </row>
    <row r="10" spans="1:19" x14ac:dyDescent="0.2">
      <c r="B10" s="689" t="s">
        <v>586</v>
      </c>
      <c r="C10" s="693" t="s">
        <v>1507</v>
      </c>
      <c r="F10" s="689"/>
      <c r="G10" s="692" t="s">
        <v>273</v>
      </c>
      <c r="H10" s="885"/>
      <c r="I10" s="497"/>
      <c r="J10" s="687"/>
      <c r="K10" s="497"/>
      <c r="L10" s="692"/>
    </row>
    <row r="11" spans="1:19" s="684" customFormat="1" ht="3.75" customHeight="1" x14ac:dyDescent="0.2">
      <c r="C11" s="693"/>
      <c r="D11" s="692"/>
      <c r="E11" s="693"/>
      <c r="F11" s="693"/>
      <c r="G11" s="692"/>
      <c r="H11" s="885"/>
      <c r="I11" s="706"/>
      <c r="J11" s="706"/>
      <c r="K11" s="706"/>
      <c r="L11" s="693"/>
    </row>
    <row r="12" spans="1:19" s="684" customFormat="1" x14ac:dyDescent="0.2">
      <c r="B12" s="684" t="s">
        <v>587</v>
      </c>
      <c r="C12" s="693" t="s">
        <v>1508</v>
      </c>
      <c r="D12" s="692"/>
      <c r="E12" s="693"/>
      <c r="G12" s="692" t="s">
        <v>276</v>
      </c>
      <c r="H12" s="885"/>
      <c r="I12" s="497"/>
      <c r="J12" s="687"/>
      <c r="K12" s="497"/>
    </row>
    <row r="13" spans="1:19" s="684" customFormat="1" ht="3.75" customHeight="1" x14ac:dyDescent="0.2">
      <c r="C13" s="693"/>
      <c r="D13" s="692"/>
      <c r="E13" s="693"/>
      <c r="F13" s="693"/>
      <c r="H13" s="885"/>
      <c r="I13" s="706"/>
      <c r="J13" s="706"/>
      <c r="K13" s="706"/>
      <c r="L13" s="693"/>
    </row>
    <row r="14" spans="1:19" s="684" customFormat="1" x14ac:dyDescent="0.2">
      <c r="B14" s="684" t="s">
        <v>588</v>
      </c>
      <c r="C14" s="693" t="s">
        <v>1509</v>
      </c>
      <c r="D14" s="692"/>
      <c r="E14" s="693"/>
      <c r="H14" s="885"/>
      <c r="I14" s="497"/>
      <c r="J14" s="687"/>
      <c r="K14" s="497"/>
    </row>
    <row r="15" spans="1:19" s="705" customFormat="1" ht="3.75" customHeight="1" x14ac:dyDescent="0.2">
      <c r="C15" s="884"/>
      <c r="D15" s="704"/>
      <c r="E15" s="884"/>
      <c r="G15" s="692"/>
      <c r="H15" s="885"/>
      <c r="I15" s="887"/>
      <c r="J15" s="888"/>
      <c r="K15" s="887"/>
    </row>
    <row r="16" spans="1:19" s="684" customFormat="1" x14ac:dyDescent="0.2">
      <c r="B16" s="692"/>
      <c r="D16" s="692"/>
      <c r="E16" s="693"/>
      <c r="G16" s="692"/>
      <c r="H16" s="889"/>
      <c r="I16" s="710"/>
      <c r="J16" s="890"/>
      <c r="K16" s="710"/>
    </row>
    <row r="17" spans="1:19" s="684" customFormat="1" ht="12" thickBot="1" x14ac:dyDescent="0.25">
      <c r="B17" s="692"/>
      <c r="D17" s="692"/>
      <c r="E17" s="693"/>
      <c r="G17" s="692"/>
      <c r="H17" s="889"/>
      <c r="I17" s="710"/>
      <c r="J17" s="890"/>
      <c r="K17" s="710"/>
    </row>
    <row r="18" spans="1:19" s="684" customFormat="1" ht="12" thickBot="1" x14ac:dyDescent="0.25">
      <c r="B18" s="883" t="s">
        <v>17</v>
      </c>
      <c r="C18" s="698" t="s">
        <v>1510</v>
      </c>
      <c r="D18" s="880"/>
      <c r="E18" s="693"/>
      <c r="G18" s="692"/>
      <c r="H18" s="889"/>
      <c r="I18" s="1011">
        <f>SUM(I20:I25)</f>
        <v>0</v>
      </c>
      <c r="J18" s="886"/>
      <c r="K18" s="1011">
        <f>SUM(K20:K25)</f>
        <v>0</v>
      </c>
    </row>
    <row r="19" spans="1:19" s="684" customFormat="1" ht="3.75" customHeight="1" x14ac:dyDescent="0.2">
      <c r="C19" s="693"/>
      <c r="D19" s="692"/>
      <c r="E19" s="693"/>
      <c r="F19" s="693"/>
      <c r="G19" s="692"/>
      <c r="H19" s="885"/>
      <c r="I19" s="706"/>
      <c r="J19" s="706"/>
      <c r="K19" s="706"/>
      <c r="L19" s="693"/>
    </row>
    <row r="20" spans="1:19" s="684" customFormat="1" x14ac:dyDescent="0.2">
      <c r="B20" s="689" t="s">
        <v>169</v>
      </c>
      <c r="C20" s="693" t="s">
        <v>1511</v>
      </c>
      <c r="D20" s="692"/>
      <c r="E20" s="693"/>
      <c r="G20" s="692"/>
      <c r="H20" s="889"/>
      <c r="I20" s="497"/>
      <c r="J20" s="687"/>
      <c r="K20" s="497"/>
    </row>
    <row r="21" spans="1:19" s="684" customFormat="1" ht="3.75" customHeight="1" x14ac:dyDescent="0.2">
      <c r="C21" s="693"/>
      <c r="D21" s="692"/>
      <c r="E21" s="693"/>
      <c r="G21" s="692"/>
      <c r="H21" s="889"/>
      <c r="I21" s="710"/>
      <c r="J21" s="890"/>
      <c r="K21" s="710"/>
    </row>
    <row r="22" spans="1:19" s="684" customFormat="1" x14ac:dyDescent="0.2">
      <c r="B22" s="684" t="s">
        <v>572</v>
      </c>
      <c r="C22" s="693" t="s">
        <v>1512</v>
      </c>
      <c r="D22" s="692"/>
      <c r="E22" s="693"/>
      <c r="G22" s="692"/>
      <c r="H22" s="889"/>
      <c r="I22" s="497"/>
      <c r="J22" s="687"/>
      <c r="K22" s="497"/>
    </row>
    <row r="23" spans="1:19" s="684" customFormat="1" ht="3.75" customHeight="1" x14ac:dyDescent="0.2">
      <c r="C23" s="693"/>
      <c r="D23" s="692"/>
      <c r="E23" s="693"/>
      <c r="G23" s="692"/>
      <c r="H23" s="889"/>
      <c r="I23" s="706"/>
      <c r="J23" s="706"/>
      <c r="K23" s="706"/>
    </row>
    <row r="24" spans="1:19" s="684" customFormat="1" ht="3.75" customHeight="1" x14ac:dyDescent="0.2">
      <c r="B24" s="705"/>
      <c r="C24" s="884"/>
      <c r="D24" s="704"/>
      <c r="E24" s="693"/>
      <c r="G24" s="692"/>
      <c r="H24" s="889"/>
      <c r="I24" s="706"/>
      <c r="J24" s="706"/>
      <c r="K24" s="706"/>
    </row>
    <row r="25" spans="1:19" s="684" customFormat="1" x14ac:dyDescent="0.2">
      <c r="B25" s="684" t="s">
        <v>573</v>
      </c>
      <c r="C25" s="693" t="s">
        <v>1513</v>
      </c>
      <c r="D25" s="692"/>
      <c r="E25" s="693"/>
      <c r="G25" s="692" t="s">
        <v>290</v>
      </c>
      <c r="H25" s="889"/>
      <c r="I25" s="497"/>
      <c r="J25" s="687"/>
      <c r="K25" s="497"/>
    </row>
    <row r="26" spans="1:19" s="684" customFormat="1" ht="3.75" customHeight="1" x14ac:dyDescent="0.2">
      <c r="B26" s="705"/>
      <c r="C26" s="884"/>
      <c r="D26" s="704"/>
      <c r="E26" s="693"/>
      <c r="G26" s="692"/>
      <c r="H26" s="889"/>
      <c r="I26" s="887"/>
      <c r="J26" s="888"/>
      <c r="K26" s="887"/>
    </row>
    <row r="27" spans="1:19" s="684" customFormat="1" x14ac:dyDescent="0.2">
      <c r="B27" s="692"/>
      <c r="D27" s="692"/>
      <c r="E27" s="693"/>
      <c r="G27" s="692"/>
      <c r="H27" s="889"/>
      <c r="I27" s="710"/>
      <c r="J27" s="890"/>
      <c r="K27" s="710"/>
    </row>
    <row r="28" spans="1:19" s="686" customFormat="1" x14ac:dyDescent="0.2">
      <c r="A28" s="684"/>
      <c r="C28" s="692"/>
      <c r="D28" s="692"/>
      <c r="E28" s="693"/>
      <c r="F28" s="690"/>
      <c r="G28" s="692"/>
      <c r="H28" s="692"/>
      <c r="I28" s="692"/>
      <c r="J28" s="692"/>
      <c r="K28" s="692"/>
      <c r="L28" s="684"/>
      <c r="M28" s="891"/>
      <c r="N28" s="891"/>
      <c r="O28" s="891"/>
      <c r="P28" s="684"/>
      <c r="Q28" s="891"/>
      <c r="R28" s="690"/>
      <c r="S28" s="684"/>
    </row>
    <row r="29" spans="1:19" s="686" customFormat="1" x14ac:dyDescent="0.2">
      <c r="A29" s="684"/>
      <c r="B29" s="709" t="s">
        <v>243</v>
      </c>
      <c r="C29" s="692"/>
      <c r="D29" s="692"/>
      <c r="E29" s="693"/>
      <c r="F29" s="690"/>
      <c r="G29" s="692"/>
      <c r="H29" s="692"/>
      <c r="I29" s="692"/>
      <c r="J29" s="692"/>
      <c r="K29" s="692"/>
      <c r="L29" s="684"/>
      <c r="M29" s="891"/>
      <c r="N29" s="891"/>
      <c r="O29" s="891"/>
      <c r="P29" s="684"/>
      <c r="Q29" s="891"/>
      <c r="R29" s="690"/>
      <c r="S29" s="684"/>
    </row>
    <row r="30" spans="1:19" s="686" customFormat="1" ht="12" thickBot="1" x14ac:dyDescent="0.25">
      <c r="A30" s="684"/>
      <c r="B30" s="709"/>
      <c r="C30" s="692"/>
      <c r="D30" s="692"/>
      <c r="E30" s="693"/>
      <c r="F30" s="690"/>
      <c r="G30" s="692"/>
      <c r="H30" s="692"/>
      <c r="I30" s="692"/>
      <c r="J30" s="692"/>
      <c r="K30" s="692"/>
      <c r="L30" s="684"/>
      <c r="M30" s="891"/>
      <c r="N30" s="891"/>
      <c r="O30" s="891"/>
      <c r="P30" s="684"/>
      <c r="Q30" s="891"/>
      <c r="R30" s="690"/>
      <c r="S30" s="684"/>
    </row>
    <row r="31" spans="1:19" s="692" customFormat="1" ht="12" thickBot="1" x14ac:dyDescent="0.25">
      <c r="B31" s="892"/>
      <c r="D31" s="692" t="s">
        <v>315</v>
      </c>
      <c r="E31" s="693"/>
      <c r="H31" s="893"/>
    </row>
    <row r="32" spans="1:19" s="692" customFormat="1" ht="12" thickBot="1" x14ac:dyDescent="0.25">
      <c r="B32" s="894"/>
      <c r="D32" s="692" t="s">
        <v>316</v>
      </c>
      <c r="E32" s="693"/>
      <c r="F32" s="693"/>
      <c r="H32" s="693"/>
    </row>
    <row r="33" spans="2:11" s="692" customFormat="1" x14ac:dyDescent="0.2">
      <c r="B33" s="895" t="s">
        <v>216</v>
      </c>
      <c r="D33" s="1270" t="s">
        <v>1514</v>
      </c>
      <c r="E33" s="1271"/>
      <c r="F33" s="1271"/>
      <c r="G33" s="1271"/>
      <c r="H33" s="1271"/>
      <c r="I33" s="1271"/>
      <c r="J33" s="1271"/>
      <c r="K33" s="1271"/>
    </row>
    <row r="34" spans="2:11" s="684" customFormat="1" ht="23.25" customHeight="1" x14ac:dyDescent="0.2">
      <c r="B34" s="895" t="s">
        <v>225</v>
      </c>
      <c r="D34" s="1270" t="s">
        <v>1515</v>
      </c>
      <c r="E34" s="1271"/>
      <c r="F34" s="1271"/>
      <c r="G34" s="1271"/>
      <c r="H34" s="1271"/>
      <c r="I34" s="1271"/>
      <c r="J34" s="1271"/>
      <c r="K34" s="1271"/>
    </row>
    <row r="35" spans="2:11" x14ac:dyDescent="0.2">
      <c r="B35" s="895" t="s">
        <v>236</v>
      </c>
      <c r="D35" s="692" t="s">
        <v>1516</v>
      </c>
    </row>
    <row r="36" spans="2:11" x14ac:dyDescent="0.2">
      <c r="B36" s="895" t="s">
        <v>272</v>
      </c>
      <c r="D36" s="692" t="s">
        <v>1517</v>
      </c>
    </row>
    <row r="37" spans="2:11" x14ac:dyDescent="0.2">
      <c r="B37" s="895" t="s">
        <v>274</v>
      </c>
      <c r="D37" s="692" t="s">
        <v>1518</v>
      </c>
    </row>
    <row r="38" spans="2:11" x14ac:dyDescent="0.2"/>
    <row r="39" spans="2:11" hidden="1" x14ac:dyDescent="0.2"/>
    <row r="40" spans="2:11" hidden="1" x14ac:dyDescent="0.2"/>
    <row r="41" spans="2:11" hidden="1" x14ac:dyDescent="0.2"/>
    <row r="42" spans="2:11" hidden="1" x14ac:dyDescent="0.2"/>
    <row r="43" spans="2:11" hidden="1" x14ac:dyDescent="0.2"/>
    <row r="44" spans="2:11" hidden="1" x14ac:dyDescent="0.2"/>
    <row r="45" spans="2:11" hidden="1" x14ac:dyDescent="0.2"/>
    <row r="46" spans="2:11" hidden="1" x14ac:dyDescent="0.2"/>
    <row r="47" spans="2:11" hidden="1" x14ac:dyDescent="0.2"/>
    <row r="48" spans="2:11"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sheetData>
  <sheetProtection algorithmName="SHA-512" hashValue="meyO1hJ6r/MDBzQRWbhJtYJz9Iagf3sIscF48RC9auqNE8WpSqMno/kwK1zjd0yhBreLwMyMGOIxS5e0MyrP2w==" saltValue="4wVy0juyRBPitbGMxuZUVQ==" spinCount="100000" sheet="1" objects="1" scenarios="1"/>
  <mergeCells count="2">
    <mergeCell ref="D33:K33"/>
    <mergeCell ref="D34:K34"/>
  </mergeCells>
  <dataValidations count="1">
    <dataValidation allowBlank="1" showErrorMessage="1" sqref="K1"/>
  </dataValidations>
  <pageMargins left="0.34" right="0.34" top="0.5" bottom="0.5" header="0.2" footer="0.2"/>
  <pageSetup paperSize="9" scale="81" orientation="portrait" r:id="rId1"/>
  <headerFooter alignWithMargins="0">
    <oddFooter>&amp;L&amp;8&amp;A&amp;R&amp;8&amp;P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9"/>
  <sheetViews>
    <sheetView showGridLines="0" zoomScale="60" zoomScaleNormal="60" workbookViewId="0">
      <selection activeCell="AJ2" sqref="AJ2"/>
    </sheetView>
  </sheetViews>
  <sheetFormatPr defaultColWidth="0" defaultRowHeight="11.25" zeroHeight="1" x14ac:dyDescent="0.2"/>
  <cols>
    <col min="1" max="1" width="2.140625" style="899" customWidth="1"/>
    <col min="2" max="2" width="5.7109375" style="899" customWidth="1"/>
    <col min="3" max="4" width="2.140625" style="899" customWidth="1"/>
    <col min="5" max="5" width="4.140625" style="901" customWidth="1"/>
    <col min="6" max="6" width="34.28515625" style="899" customWidth="1"/>
    <col min="7" max="7" width="0.7109375" style="899" customWidth="1"/>
    <col min="8" max="8" width="11" style="899" customWidth="1"/>
    <col min="9" max="9" width="0.85546875" style="899" customWidth="1"/>
    <col min="10" max="10" width="11" style="899" customWidth="1"/>
    <col min="11" max="11" width="0.85546875" style="899" customWidth="1"/>
    <col min="12" max="12" width="11" style="899" customWidth="1"/>
    <col min="13" max="13" width="0.85546875" style="899" customWidth="1"/>
    <col min="14" max="14" width="11" style="899" customWidth="1"/>
    <col min="15" max="15" width="0.85546875" style="899" customWidth="1"/>
    <col min="16" max="16" width="11" style="899" customWidth="1"/>
    <col min="17" max="17" width="0.85546875" style="899" customWidth="1"/>
    <col min="18" max="18" width="11" style="899" customWidth="1"/>
    <col min="19" max="19" width="0.85546875" style="899" customWidth="1"/>
    <col min="20" max="20" width="11" style="899" customWidth="1"/>
    <col min="21" max="21" width="0.85546875" style="899" customWidth="1"/>
    <col min="22" max="22" width="11" style="899" customWidth="1"/>
    <col min="23" max="23" width="0.85546875" style="899" customWidth="1"/>
    <col min="24" max="24" width="11" style="899" customWidth="1"/>
    <col min="25" max="25" width="0.85546875" style="899" customWidth="1"/>
    <col min="26" max="26" width="11" style="899" customWidth="1"/>
    <col min="27" max="27" width="0.85546875" style="899" customWidth="1"/>
    <col min="28" max="28" width="0.28515625" style="899" customWidth="1"/>
    <col min="29" max="29" width="0.85546875" style="899" customWidth="1"/>
    <col min="30" max="30" width="11" style="899" customWidth="1"/>
    <col min="31" max="31" width="0.85546875" style="899" customWidth="1"/>
    <col min="32" max="32" width="11" style="899" customWidth="1"/>
    <col min="33" max="33" width="0.85546875" style="899" customWidth="1"/>
    <col min="34" max="34" width="11" style="899" customWidth="1"/>
    <col min="35" max="35" width="0.85546875" style="899" customWidth="1"/>
    <col min="36" max="36" width="11" style="899" customWidth="1"/>
    <col min="37" max="37" width="2.140625" style="899" customWidth="1"/>
    <col min="38" max="16384" width="0" style="899" hidden="1"/>
  </cols>
  <sheetData>
    <row r="1" spans="1:36" ht="13.5" thickBot="1" x14ac:dyDescent="0.3">
      <c r="A1" s="896"/>
      <c r="B1" s="647" t="s">
        <v>1230</v>
      </c>
      <c r="C1" s="897"/>
      <c r="D1" s="897"/>
      <c r="E1" s="898"/>
      <c r="F1" s="897"/>
      <c r="G1" s="896"/>
      <c r="H1" s="896"/>
      <c r="AI1" s="31" t="s">
        <v>213</v>
      </c>
      <c r="AJ1" s="738" t="str">
        <f>IF('Sec A Balance Sheet - SF'!$I$1=0," ",'Sec A Balance Sheet - SF'!$I$1)</f>
        <v xml:space="preserve"> </v>
      </c>
    </row>
    <row r="2" spans="1:36" ht="12.75" x14ac:dyDescent="0.25">
      <c r="B2" s="610" t="s">
        <v>371</v>
      </c>
      <c r="C2" s="896"/>
      <c r="D2" s="896"/>
      <c r="E2" s="900"/>
      <c r="F2" s="896"/>
    </row>
    <row r="3" spans="1:36" x14ac:dyDescent="0.2">
      <c r="B3" s="569" t="s">
        <v>372</v>
      </c>
    </row>
    <row r="4" spans="1:36" ht="12" thickBot="1" x14ac:dyDescent="0.25">
      <c r="B4" s="902"/>
      <c r="C4" s="899" t="s">
        <v>460</v>
      </c>
    </row>
    <row r="5" spans="1:36" s="896" customFormat="1" ht="12" customHeight="1" thickTop="1" x14ac:dyDescent="0.2">
      <c r="B5" s="902"/>
      <c r="C5" s="899" t="s">
        <v>461</v>
      </c>
      <c r="D5" s="903"/>
      <c r="E5" s="903"/>
      <c r="F5" s="903"/>
      <c r="H5" s="904"/>
      <c r="I5" s="905"/>
      <c r="J5" s="906" t="s">
        <v>374</v>
      </c>
      <c r="K5" s="905"/>
      <c r="L5" s="907"/>
      <c r="M5" s="899"/>
      <c r="N5" s="908"/>
      <c r="O5" s="905"/>
      <c r="P5" s="909"/>
      <c r="Q5" s="905"/>
      <c r="R5" s="905"/>
      <c r="S5" s="905"/>
      <c r="T5" s="910" t="s">
        <v>133</v>
      </c>
      <c r="U5" s="905"/>
      <c r="V5" s="905"/>
      <c r="W5" s="905"/>
      <c r="X5" s="905"/>
      <c r="Y5" s="905"/>
      <c r="Z5" s="911"/>
      <c r="AB5" s="912"/>
      <c r="AD5" s="899"/>
      <c r="AE5" s="899"/>
      <c r="AF5" s="899"/>
      <c r="AG5" s="899"/>
      <c r="AH5" s="899"/>
      <c r="AI5" s="899"/>
      <c r="AJ5" s="899"/>
    </row>
    <row r="6" spans="1:36" s="913" customFormat="1" ht="42" customHeight="1" thickBot="1" x14ac:dyDescent="0.25">
      <c r="B6" s="1272" t="s">
        <v>373</v>
      </c>
      <c r="C6" s="1272"/>
      <c r="D6" s="1272"/>
      <c r="E6" s="1272"/>
      <c r="F6" s="1272"/>
      <c r="G6" s="914"/>
      <c r="H6" s="915" t="s">
        <v>375</v>
      </c>
      <c r="I6" s="916"/>
      <c r="J6" s="916" t="s">
        <v>376</v>
      </c>
      <c r="K6" s="916"/>
      <c r="L6" s="917" t="s">
        <v>377</v>
      </c>
      <c r="M6" s="899"/>
      <c r="N6" s="915" t="s">
        <v>378</v>
      </c>
      <c r="O6" s="916"/>
      <c r="P6" s="916" t="s">
        <v>379</v>
      </c>
      <c r="Q6" s="918"/>
      <c r="R6" s="916" t="s">
        <v>380</v>
      </c>
      <c r="S6" s="916"/>
      <c r="T6" s="916" t="s">
        <v>381</v>
      </c>
      <c r="U6" s="916"/>
      <c r="V6" s="916" t="s">
        <v>382</v>
      </c>
      <c r="W6" s="916"/>
      <c r="X6" s="916" t="s">
        <v>383</v>
      </c>
      <c r="Y6" s="916"/>
      <c r="Z6" s="917" t="s">
        <v>384</v>
      </c>
      <c r="AB6" s="912"/>
      <c r="AD6" s="914"/>
      <c r="AE6" s="914"/>
      <c r="AF6" s="914"/>
      <c r="AG6" s="919"/>
      <c r="AH6" s="920"/>
      <c r="AI6" s="920"/>
      <c r="AJ6" s="921"/>
    </row>
    <row r="7" spans="1:36" s="913" customFormat="1" ht="12.75" thickTop="1" thickBot="1" x14ac:dyDescent="0.25">
      <c r="E7" s="922"/>
      <c r="G7" s="920"/>
      <c r="H7" s="923"/>
      <c r="I7" s="923"/>
      <c r="J7" s="923"/>
      <c r="K7" s="923"/>
      <c r="L7" s="923"/>
      <c r="M7" s="896"/>
      <c r="N7" s="923"/>
      <c r="O7" s="923"/>
      <c r="P7" s="923"/>
      <c r="Q7" s="924"/>
      <c r="R7" s="923"/>
      <c r="S7" s="923"/>
      <c r="T7" s="923"/>
      <c r="U7" s="923"/>
      <c r="V7" s="923"/>
      <c r="W7" s="923"/>
      <c r="X7" s="923"/>
      <c r="Y7" s="923"/>
      <c r="Z7" s="923"/>
      <c r="AB7" s="912"/>
      <c r="AD7" s="920"/>
      <c r="AE7" s="920"/>
      <c r="AF7" s="920"/>
      <c r="AG7" s="925"/>
      <c r="AH7" s="920"/>
      <c r="AI7" s="920"/>
      <c r="AJ7" s="921"/>
    </row>
    <row r="8" spans="1:36" ht="12" thickBot="1" x14ac:dyDescent="0.25">
      <c r="B8" s="899" t="s">
        <v>340</v>
      </c>
      <c r="C8" s="926" t="s">
        <v>385</v>
      </c>
      <c r="J8" s="927"/>
      <c r="K8" s="927"/>
      <c r="N8" s="896"/>
      <c r="O8" s="896"/>
      <c r="P8" s="928"/>
      <c r="Q8" s="901"/>
      <c r="R8" s="928"/>
      <c r="Z8" s="929">
        <f>P8+R8+T8</f>
        <v>0</v>
      </c>
      <c r="AB8" s="912"/>
      <c r="AG8" s="901"/>
    </row>
    <row r="9" spans="1:36" ht="12" thickBot="1" x14ac:dyDescent="0.25">
      <c r="B9" s="899" t="s">
        <v>348</v>
      </c>
      <c r="C9" s="926" t="s">
        <v>386</v>
      </c>
      <c r="H9" s="928"/>
      <c r="J9" s="930">
        <v>0</v>
      </c>
      <c r="L9" s="928"/>
      <c r="N9" s="896"/>
      <c r="O9" s="896"/>
      <c r="P9" s="928"/>
      <c r="Q9" s="901"/>
      <c r="R9" s="928"/>
      <c r="T9" s="928"/>
      <c r="Z9" s="929">
        <f t="shared" ref="Z9:Z18" si="0">P9+R9+T9</f>
        <v>0</v>
      </c>
      <c r="AB9" s="912"/>
      <c r="AG9" s="901"/>
    </row>
    <row r="10" spans="1:36" s="896" customFormat="1" ht="12" thickBot="1" x14ac:dyDescent="0.25">
      <c r="B10" s="896" t="s">
        <v>360</v>
      </c>
      <c r="C10" s="926" t="s">
        <v>387</v>
      </c>
      <c r="D10" s="899"/>
      <c r="E10" s="901"/>
      <c r="G10" s="899"/>
      <c r="H10" s="928"/>
      <c r="I10" s="899"/>
      <c r="J10" s="930">
        <v>0.05</v>
      </c>
      <c r="K10" s="931"/>
      <c r="L10" s="928"/>
      <c r="M10" s="899"/>
      <c r="N10" s="913"/>
      <c r="P10" s="928"/>
      <c r="Q10" s="901"/>
      <c r="R10" s="928"/>
      <c r="T10" s="928"/>
      <c r="Z10" s="929">
        <f t="shared" si="0"/>
        <v>0</v>
      </c>
      <c r="AB10" s="912"/>
      <c r="AD10" s="932"/>
      <c r="AE10" s="899"/>
      <c r="AF10" s="899"/>
      <c r="AG10" s="901"/>
    </row>
    <row r="11" spans="1:36" s="896" customFormat="1" ht="12" thickBot="1" x14ac:dyDescent="0.25">
      <c r="B11" s="896" t="s">
        <v>607</v>
      </c>
      <c r="C11" s="926" t="s">
        <v>388</v>
      </c>
      <c r="D11" s="899"/>
      <c r="E11" s="901"/>
      <c r="G11" s="899"/>
      <c r="H11" s="928"/>
      <c r="I11" s="899"/>
      <c r="J11" s="930">
        <v>0.1</v>
      </c>
      <c r="K11" s="931"/>
      <c r="L11" s="928"/>
      <c r="M11" s="899"/>
      <c r="N11" s="913"/>
      <c r="P11" s="928"/>
      <c r="Q11" s="901"/>
      <c r="R11" s="928"/>
      <c r="T11" s="928"/>
      <c r="Z11" s="929">
        <f t="shared" si="0"/>
        <v>0</v>
      </c>
      <c r="AB11" s="912"/>
      <c r="AD11" s="932"/>
      <c r="AE11" s="899"/>
      <c r="AF11" s="899"/>
      <c r="AG11" s="901"/>
    </row>
    <row r="12" spans="1:36" s="896" customFormat="1" ht="12" thickBot="1" x14ac:dyDescent="0.25">
      <c r="B12" s="896" t="s">
        <v>608</v>
      </c>
      <c r="C12" s="926" t="s">
        <v>389</v>
      </c>
      <c r="D12" s="899"/>
      <c r="E12" s="901"/>
      <c r="G12" s="899"/>
      <c r="H12" s="928"/>
      <c r="I12" s="899"/>
      <c r="J12" s="930">
        <v>0.05</v>
      </c>
      <c r="K12" s="931"/>
      <c r="L12" s="928"/>
      <c r="M12" s="899"/>
      <c r="P12" s="928"/>
      <c r="Q12" s="901"/>
      <c r="R12" s="928"/>
      <c r="T12" s="928"/>
      <c r="Z12" s="929">
        <f t="shared" si="0"/>
        <v>0</v>
      </c>
      <c r="AB12" s="912"/>
      <c r="AD12" s="899"/>
      <c r="AE12" s="899"/>
      <c r="AF12" s="899"/>
      <c r="AG12" s="901"/>
    </row>
    <row r="13" spans="1:36" s="896" customFormat="1" ht="12" thickBot="1" x14ac:dyDescent="0.25">
      <c r="B13" s="896" t="s">
        <v>609</v>
      </c>
      <c r="C13" s="926" t="s">
        <v>390</v>
      </c>
      <c r="D13" s="933"/>
      <c r="E13" s="901"/>
      <c r="G13" s="933"/>
      <c r="H13" s="928"/>
      <c r="I13" s="933"/>
      <c r="J13" s="930">
        <v>0.1</v>
      </c>
      <c r="K13" s="931"/>
      <c r="L13" s="928"/>
      <c r="M13" s="933"/>
      <c r="N13" s="897"/>
      <c r="O13" s="897"/>
      <c r="P13" s="928"/>
      <c r="Q13" s="934"/>
      <c r="R13" s="928"/>
      <c r="T13" s="928"/>
      <c r="Z13" s="929">
        <f t="shared" si="0"/>
        <v>0</v>
      </c>
      <c r="AB13" s="912"/>
      <c r="AD13" s="933"/>
      <c r="AE13" s="933"/>
      <c r="AF13" s="933"/>
      <c r="AG13" s="934"/>
    </row>
    <row r="14" spans="1:36" s="896" customFormat="1" ht="12" thickBot="1" x14ac:dyDescent="0.25">
      <c r="B14" s="896" t="s">
        <v>610</v>
      </c>
      <c r="C14" s="926" t="s">
        <v>391</v>
      </c>
      <c r="D14" s="933"/>
      <c r="E14" s="901"/>
      <c r="G14" s="933"/>
      <c r="H14" s="928"/>
      <c r="I14" s="933"/>
      <c r="J14" s="930">
        <v>0.15</v>
      </c>
      <c r="K14" s="931"/>
      <c r="L14" s="928"/>
      <c r="M14" s="933"/>
      <c r="N14" s="897"/>
      <c r="O14" s="897"/>
      <c r="P14" s="928"/>
      <c r="Q14" s="934"/>
      <c r="R14" s="928"/>
      <c r="T14" s="928"/>
      <c r="Z14" s="929">
        <f t="shared" si="0"/>
        <v>0</v>
      </c>
      <c r="AB14" s="912"/>
      <c r="AD14" s="933"/>
      <c r="AE14" s="933"/>
      <c r="AF14" s="933"/>
      <c r="AG14" s="934"/>
    </row>
    <row r="15" spans="1:36" s="896" customFormat="1" ht="12" thickBot="1" x14ac:dyDescent="0.25">
      <c r="B15" s="896" t="s">
        <v>611</v>
      </c>
      <c r="C15" s="926" t="s">
        <v>393</v>
      </c>
      <c r="D15" s="899"/>
      <c r="E15" s="901"/>
      <c r="G15" s="899"/>
      <c r="H15" s="928"/>
      <c r="I15" s="899"/>
      <c r="J15" s="930">
        <v>0.2</v>
      </c>
      <c r="K15" s="931"/>
      <c r="L15" s="928"/>
      <c r="M15" s="899"/>
      <c r="P15" s="928"/>
      <c r="Q15" s="901"/>
      <c r="R15" s="928"/>
      <c r="T15" s="928"/>
      <c r="Y15" s="920"/>
      <c r="Z15" s="929">
        <f t="shared" si="0"/>
        <v>0</v>
      </c>
      <c r="AB15" s="912"/>
      <c r="AD15" s="899"/>
      <c r="AE15" s="899"/>
      <c r="AF15" s="899"/>
      <c r="AG15" s="901"/>
    </row>
    <row r="16" spans="1:36" ht="12" thickBot="1" x14ac:dyDescent="0.25">
      <c r="B16" s="899" t="s">
        <v>612</v>
      </c>
      <c r="C16" s="926" t="s">
        <v>392</v>
      </c>
      <c r="H16" s="928"/>
      <c r="J16" s="930"/>
      <c r="L16" s="928"/>
      <c r="N16" s="896"/>
      <c r="O16" s="896"/>
      <c r="P16" s="928"/>
      <c r="Q16" s="901"/>
      <c r="R16" s="928"/>
      <c r="T16" s="928"/>
      <c r="Z16" s="929">
        <f t="shared" si="0"/>
        <v>0</v>
      </c>
      <c r="AB16" s="912"/>
      <c r="AG16" s="901"/>
    </row>
    <row r="17" spans="2:36" s="896" customFormat="1" ht="12" thickBot="1" x14ac:dyDescent="0.25">
      <c r="B17" s="899" t="s">
        <v>139</v>
      </c>
      <c r="C17" s="926" t="s">
        <v>392</v>
      </c>
      <c r="D17" s="899"/>
      <c r="E17" s="901"/>
      <c r="G17" s="899"/>
      <c r="H17" s="928"/>
      <c r="I17" s="899"/>
      <c r="J17" s="930"/>
      <c r="K17" s="931"/>
      <c r="L17" s="928"/>
      <c r="M17" s="899"/>
      <c r="N17" s="913"/>
      <c r="P17" s="928"/>
      <c r="Q17" s="901"/>
      <c r="R17" s="928"/>
      <c r="T17" s="928"/>
      <c r="Z17" s="929">
        <f t="shared" si="0"/>
        <v>0</v>
      </c>
      <c r="AB17" s="912"/>
      <c r="AD17" s="932"/>
      <c r="AE17" s="899"/>
      <c r="AF17" s="899"/>
      <c r="AG17" s="901"/>
    </row>
    <row r="18" spans="2:36" s="896" customFormat="1" ht="12" thickBot="1" x14ac:dyDescent="0.25">
      <c r="B18" s="896" t="s">
        <v>140</v>
      </c>
      <c r="C18" s="926" t="s">
        <v>392</v>
      </c>
      <c r="D18" s="899"/>
      <c r="E18" s="901"/>
      <c r="G18" s="899"/>
      <c r="H18" s="928"/>
      <c r="I18" s="899"/>
      <c r="J18" s="930"/>
      <c r="K18" s="931"/>
      <c r="L18" s="928"/>
      <c r="M18" s="899"/>
      <c r="N18" s="913"/>
      <c r="P18" s="928"/>
      <c r="Q18" s="901"/>
      <c r="R18" s="928"/>
      <c r="T18" s="928"/>
      <c r="Z18" s="929">
        <f t="shared" si="0"/>
        <v>0</v>
      </c>
      <c r="AB18" s="912"/>
      <c r="AD18" s="932"/>
      <c r="AE18" s="899"/>
      <c r="AF18" s="899"/>
      <c r="AG18" s="901"/>
    </row>
    <row r="19" spans="2:36" s="896" customFormat="1" ht="3.75" customHeight="1" thickBot="1" x14ac:dyDescent="0.25">
      <c r="D19" s="899"/>
      <c r="E19" s="901"/>
      <c r="G19" s="935"/>
      <c r="H19" s="936"/>
      <c r="I19" s="935"/>
      <c r="J19" s="937"/>
      <c r="K19" s="935"/>
      <c r="L19" s="935"/>
      <c r="M19" s="935"/>
      <c r="N19" s="937"/>
      <c r="O19" s="937"/>
      <c r="P19" s="937"/>
      <c r="Q19" s="938"/>
      <c r="R19" s="937"/>
      <c r="S19" s="937"/>
      <c r="T19" s="937"/>
      <c r="U19" s="939"/>
      <c r="V19" s="939"/>
      <c r="W19" s="939"/>
      <c r="X19" s="939"/>
      <c r="Y19" s="920"/>
      <c r="Z19" s="940"/>
      <c r="AB19" s="912"/>
      <c r="AD19" s="899"/>
      <c r="AE19" s="899"/>
      <c r="AF19" s="899"/>
      <c r="AG19" s="901"/>
      <c r="AJ19" s="941"/>
    </row>
    <row r="20" spans="2:36" s="896" customFormat="1" ht="12.75" thickTop="1" thickBot="1" x14ac:dyDescent="0.25">
      <c r="B20" s="897" t="s">
        <v>141</v>
      </c>
      <c r="C20" s="934" t="s">
        <v>142</v>
      </c>
      <c r="D20" s="933"/>
      <c r="E20" s="934"/>
      <c r="G20" s="933"/>
      <c r="H20" s="929">
        <f>SUM(H8:H18)</f>
        <v>0</v>
      </c>
      <c r="I20" s="933"/>
      <c r="J20" s="897"/>
      <c r="K20" s="933"/>
      <c r="L20" s="929">
        <f>SUM(L8:L18)</f>
        <v>0</v>
      </c>
      <c r="M20" s="933"/>
      <c r="N20" s="897"/>
      <c r="O20" s="897"/>
      <c r="P20" s="929">
        <f>SUM(P8:P18)</f>
        <v>0</v>
      </c>
      <c r="Q20" s="934"/>
      <c r="R20" s="929">
        <f>SUM(R8:R18)</f>
        <v>0</v>
      </c>
      <c r="T20" s="929">
        <f>SUM(T8:T18)</f>
        <v>0</v>
      </c>
      <c r="U20" s="897"/>
      <c r="V20" s="897"/>
      <c r="W20" s="897"/>
      <c r="X20" s="897"/>
      <c r="Y20" s="897"/>
      <c r="Z20" s="929">
        <f>P20+R20+T20</f>
        <v>0</v>
      </c>
      <c r="AB20" s="912"/>
      <c r="AD20" s="908"/>
      <c r="AE20" s="905"/>
      <c r="AF20" s="909"/>
      <c r="AG20" s="906" t="s">
        <v>394</v>
      </c>
      <c r="AH20" s="905"/>
      <c r="AI20" s="905"/>
      <c r="AJ20" s="942"/>
    </row>
    <row r="21" spans="2:36" s="913" customFormat="1" ht="39" customHeight="1" thickBot="1" x14ac:dyDescent="0.25">
      <c r="B21" s="1273" t="s">
        <v>395</v>
      </c>
      <c r="C21" s="1273"/>
      <c r="D21" s="1273"/>
      <c r="E21" s="1273"/>
      <c r="F21" s="1273"/>
      <c r="G21" s="914"/>
      <c r="H21" s="914"/>
      <c r="I21" s="914"/>
      <c r="J21" s="914"/>
      <c r="K21" s="914"/>
      <c r="L21" s="914"/>
      <c r="M21" s="914"/>
      <c r="N21" s="914"/>
      <c r="O21" s="914"/>
      <c r="P21" s="914"/>
      <c r="Q21" s="919"/>
      <c r="R21" s="920"/>
      <c r="S21" s="920"/>
      <c r="T21" s="920"/>
      <c r="U21" s="920"/>
      <c r="V21" s="920"/>
      <c r="W21" s="920"/>
      <c r="X21" s="920"/>
      <c r="Y21" s="920"/>
      <c r="Z21" s="921"/>
      <c r="AB21" s="912"/>
      <c r="AD21" s="915" t="s">
        <v>396</v>
      </c>
      <c r="AE21" s="916"/>
      <c r="AF21" s="916" t="s">
        <v>397</v>
      </c>
      <c r="AG21" s="918"/>
      <c r="AH21" s="916" t="s">
        <v>398</v>
      </c>
      <c r="AI21" s="916"/>
      <c r="AJ21" s="917" t="s">
        <v>399</v>
      </c>
    </row>
    <row r="22" spans="2:36" s="913" customFormat="1" ht="12.75" thickTop="1" thickBot="1" x14ac:dyDescent="0.25">
      <c r="B22" s="898"/>
      <c r="E22" s="943"/>
      <c r="G22" s="920"/>
      <c r="H22" s="920"/>
      <c r="I22" s="920"/>
      <c r="J22" s="920"/>
      <c r="K22" s="920"/>
      <c r="L22" s="920"/>
      <c r="M22" s="920"/>
      <c r="N22" s="920"/>
      <c r="O22" s="920"/>
      <c r="P22" s="920"/>
      <c r="Q22" s="925"/>
      <c r="R22" s="920"/>
      <c r="S22" s="920"/>
      <c r="T22" s="920"/>
      <c r="U22" s="920"/>
      <c r="V22" s="920"/>
      <c r="W22" s="920"/>
      <c r="X22" s="920"/>
      <c r="Y22" s="920"/>
      <c r="Z22" s="921"/>
      <c r="AB22" s="912"/>
      <c r="AD22" s="923"/>
      <c r="AE22" s="923"/>
      <c r="AF22" s="923"/>
      <c r="AG22" s="924"/>
      <c r="AH22" s="923"/>
      <c r="AI22" s="923"/>
      <c r="AJ22" s="923"/>
    </row>
    <row r="23" spans="2:36" s="896" customFormat="1" ht="11.85" customHeight="1" thickBot="1" x14ac:dyDescent="0.25">
      <c r="B23" s="896" t="s">
        <v>341</v>
      </c>
      <c r="C23" s="926" t="s">
        <v>400</v>
      </c>
      <c r="D23" s="899"/>
      <c r="E23" s="901"/>
      <c r="G23" s="933"/>
      <c r="H23" s="933"/>
      <c r="I23" s="933"/>
      <c r="J23" s="931"/>
      <c r="K23" s="931"/>
      <c r="L23" s="931"/>
      <c r="M23" s="933"/>
      <c r="N23" s="928"/>
      <c r="O23" s="944"/>
      <c r="P23" s="928"/>
      <c r="Q23" s="944"/>
      <c r="R23" s="928"/>
      <c r="S23" s="945"/>
      <c r="T23" s="928"/>
      <c r="U23" s="945"/>
      <c r="V23" s="928"/>
      <c r="W23" s="945"/>
      <c r="X23" s="928"/>
      <c r="Y23" s="945"/>
      <c r="Z23" s="929">
        <f>SUM(P23:X23)</f>
        <v>0</v>
      </c>
      <c r="AA23" s="945"/>
      <c r="AB23" s="912"/>
      <c r="AC23" s="945"/>
      <c r="AD23" s="928"/>
      <c r="AE23" s="944"/>
      <c r="AF23" s="928"/>
      <c r="AG23" s="944"/>
      <c r="AH23" s="928"/>
      <c r="AI23" s="945"/>
      <c r="AJ23" s="929">
        <f>SUM(AD23:AH23)</f>
        <v>0</v>
      </c>
    </row>
    <row r="24" spans="2:36" s="896" customFormat="1" ht="12" thickBot="1" x14ac:dyDescent="0.25">
      <c r="B24" s="896" t="s">
        <v>349</v>
      </c>
      <c r="C24" s="926" t="s">
        <v>401</v>
      </c>
      <c r="D24" s="899"/>
      <c r="E24" s="901"/>
      <c r="G24" s="933"/>
      <c r="H24" s="933"/>
      <c r="I24" s="933"/>
      <c r="J24" s="931"/>
      <c r="K24" s="931"/>
      <c r="L24" s="931"/>
      <c r="M24" s="933"/>
      <c r="N24" s="928"/>
      <c r="O24" s="944"/>
      <c r="P24" s="928"/>
      <c r="Q24" s="944"/>
      <c r="R24" s="928"/>
      <c r="S24" s="945"/>
      <c r="T24" s="928"/>
      <c r="U24" s="945"/>
      <c r="V24" s="928"/>
      <c r="W24" s="945"/>
      <c r="X24" s="928"/>
      <c r="Y24" s="945"/>
      <c r="Z24" s="929">
        <f>SUM(P24:X24)</f>
        <v>0</v>
      </c>
      <c r="AA24" s="945"/>
      <c r="AB24" s="912"/>
      <c r="AC24" s="945"/>
      <c r="AD24" s="928"/>
      <c r="AE24" s="944"/>
      <c r="AF24" s="928"/>
      <c r="AG24" s="944"/>
      <c r="AH24" s="928"/>
      <c r="AI24" s="945"/>
      <c r="AJ24" s="929">
        <f>SUM(AD24:AH24)</f>
        <v>0</v>
      </c>
    </row>
    <row r="25" spans="2:36" s="896" customFormat="1" ht="12" thickBot="1" x14ac:dyDescent="0.25">
      <c r="B25" s="896" t="s">
        <v>361</v>
      </c>
      <c r="C25" s="926" t="s">
        <v>402</v>
      </c>
      <c r="D25" s="899"/>
      <c r="E25" s="901"/>
      <c r="G25" s="899"/>
      <c r="H25" s="899"/>
      <c r="I25" s="899"/>
      <c r="J25" s="931"/>
      <c r="K25" s="931"/>
      <c r="L25" s="931"/>
      <c r="M25" s="899"/>
      <c r="N25" s="928"/>
      <c r="O25" s="946"/>
      <c r="P25" s="928"/>
      <c r="Q25" s="946"/>
      <c r="R25" s="928"/>
      <c r="S25" s="945"/>
      <c r="T25" s="928"/>
      <c r="U25" s="945"/>
      <c r="V25" s="928"/>
      <c r="W25" s="945"/>
      <c r="X25" s="928"/>
      <c r="Y25" s="945"/>
      <c r="Z25" s="929">
        <f>SUM(P25:X25)</f>
        <v>0</v>
      </c>
      <c r="AA25" s="945"/>
      <c r="AB25" s="912"/>
      <c r="AC25" s="945"/>
      <c r="AD25" s="928"/>
      <c r="AE25" s="946"/>
      <c r="AF25" s="928"/>
      <c r="AG25" s="946"/>
      <c r="AH25" s="928"/>
      <c r="AI25" s="945"/>
      <c r="AJ25" s="929">
        <f>SUM(AD25:AH25)</f>
        <v>0</v>
      </c>
    </row>
    <row r="26" spans="2:36" s="896" customFormat="1" ht="3.75" customHeight="1" thickBot="1" x14ac:dyDescent="0.25">
      <c r="B26" s="899"/>
      <c r="D26" s="899"/>
      <c r="E26" s="901"/>
      <c r="G26" s="931"/>
      <c r="H26" s="931"/>
      <c r="I26" s="931"/>
      <c r="J26" s="947"/>
      <c r="K26" s="931"/>
      <c r="L26" s="947"/>
      <c r="M26" s="931"/>
      <c r="N26" s="948"/>
      <c r="O26" s="948"/>
      <c r="P26" s="948"/>
      <c r="Q26" s="948"/>
      <c r="R26" s="948"/>
      <c r="S26" s="948"/>
      <c r="T26" s="948"/>
      <c r="U26" s="948"/>
      <c r="V26" s="948"/>
      <c r="W26" s="948"/>
      <c r="X26" s="949"/>
      <c r="Y26" s="950"/>
      <c r="Z26" s="940"/>
      <c r="AA26" s="951"/>
      <c r="AB26" s="912"/>
      <c r="AC26" s="951"/>
      <c r="AD26" s="949"/>
      <c r="AE26" s="948"/>
      <c r="AF26" s="948"/>
      <c r="AG26" s="948"/>
      <c r="AH26" s="949"/>
      <c r="AI26" s="940"/>
      <c r="AJ26" s="940"/>
    </row>
    <row r="27" spans="2:36" s="896" customFormat="1" ht="12" thickBot="1" x14ac:dyDescent="0.25">
      <c r="B27" s="896" t="s">
        <v>613</v>
      </c>
      <c r="C27" s="934" t="s">
        <v>626</v>
      </c>
      <c r="D27" s="933"/>
      <c r="E27" s="934"/>
      <c r="G27" s="933"/>
      <c r="H27" s="897"/>
      <c r="I27" s="933"/>
      <c r="J27" s="897"/>
      <c r="K27" s="897"/>
      <c r="L27" s="897"/>
      <c r="M27" s="933"/>
      <c r="N27" s="929">
        <f>SUM(N23:N25)</f>
        <v>0</v>
      </c>
      <c r="O27" s="944"/>
      <c r="P27" s="929">
        <f>SUM(P23:P25)</f>
        <v>0</v>
      </c>
      <c r="Q27" s="944"/>
      <c r="R27" s="929">
        <f>SUM(R23:R25)</f>
        <v>0</v>
      </c>
      <c r="S27" s="945"/>
      <c r="T27" s="929">
        <f>SUM(T23:T25)</f>
        <v>0</v>
      </c>
      <c r="U27" s="945"/>
      <c r="V27" s="929">
        <f>SUM(V23:V25)</f>
        <v>0</v>
      </c>
      <c r="W27" s="945"/>
      <c r="X27" s="929">
        <f>SUM(X23:X25)</f>
        <v>0</v>
      </c>
      <c r="Y27" s="950"/>
      <c r="Z27" s="929">
        <f>SUM(P27:X27)</f>
        <v>0</v>
      </c>
      <c r="AA27" s="945"/>
      <c r="AB27" s="912"/>
      <c r="AC27" s="945"/>
      <c r="AD27" s="929">
        <f>SUM(AD23:AD25)</f>
        <v>0</v>
      </c>
      <c r="AE27" s="944"/>
      <c r="AF27" s="929">
        <f>SUM(AF23:AF25)</f>
        <v>0</v>
      </c>
      <c r="AG27" s="944"/>
      <c r="AH27" s="929">
        <f>SUM(AH23:AH25)</f>
        <v>0</v>
      </c>
      <c r="AI27" s="945"/>
      <c r="AJ27" s="929">
        <f>SUM(AD27:AH27)</f>
        <v>0</v>
      </c>
    </row>
    <row r="28" spans="2:36" s="896" customFormat="1" x14ac:dyDescent="0.2">
      <c r="B28" s="901"/>
      <c r="D28" s="899"/>
      <c r="E28" s="901"/>
      <c r="G28" s="941"/>
      <c r="H28" s="941"/>
      <c r="I28" s="941"/>
      <c r="J28" s="899"/>
      <c r="K28" s="899"/>
      <c r="L28" s="899"/>
      <c r="M28" s="899"/>
      <c r="N28" s="914"/>
      <c r="O28" s="899"/>
      <c r="P28" s="952"/>
      <c r="Q28" s="901"/>
      <c r="Y28" s="920"/>
      <c r="Z28" s="941"/>
      <c r="AB28" s="912"/>
      <c r="AD28" s="899"/>
      <c r="AE28" s="899"/>
      <c r="AF28" s="952"/>
      <c r="AG28" s="901"/>
    </row>
    <row r="29" spans="2:36" s="913" customFormat="1" x14ac:dyDescent="0.2">
      <c r="B29" s="1273" t="s">
        <v>403</v>
      </c>
      <c r="C29" s="1273"/>
      <c r="D29" s="1273"/>
      <c r="E29" s="1273"/>
      <c r="F29" s="1273"/>
      <c r="G29" s="920"/>
      <c r="H29" s="914"/>
      <c r="I29" s="914"/>
      <c r="J29" s="914"/>
      <c r="K29" s="914"/>
      <c r="L29" s="914"/>
      <c r="M29" s="914"/>
      <c r="N29" s="914"/>
      <c r="O29" s="914"/>
      <c r="P29" s="914"/>
      <c r="Q29" s="919"/>
      <c r="R29" s="920"/>
      <c r="S29" s="920"/>
      <c r="T29" s="920"/>
      <c r="U29" s="920"/>
      <c r="V29" s="920"/>
      <c r="W29" s="920"/>
      <c r="X29" s="920"/>
      <c r="Y29" s="920"/>
      <c r="Z29" s="921"/>
      <c r="AB29" s="912"/>
      <c r="AD29" s="914"/>
      <c r="AE29" s="914"/>
      <c r="AF29" s="914"/>
      <c r="AG29" s="919"/>
      <c r="AH29" s="920"/>
      <c r="AI29" s="920"/>
      <c r="AJ29" s="921"/>
    </row>
    <row r="30" spans="2:36" s="913" customFormat="1" ht="12" thickBot="1" x14ac:dyDescent="0.25">
      <c r="B30" s="1052"/>
      <c r="C30" s="1052"/>
      <c r="D30" s="1052"/>
      <c r="E30" s="1052"/>
      <c r="F30" s="1052"/>
      <c r="G30" s="920"/>
      <c r="H30" s="914"/>
      <c r="I30" s="914"/>
      <c r="J30" s="914"/>
      <c r="K30" s="914"/>
      <c r="L30" s="914"/>
      <c r="M30" s="914"/>
      <c r="N30" s="914"/>
      <c r="O30" s="914"/>
      <c r="P30" s="914"/>
      <c r="Q30" s="919"/>
      <c r="R30" s="920"/>
      <c r="S30" s="920"/>
      <c r="T30" s="920"/>
      <c r="U30" s="920"/>
      <c r="V30" s="920"/>
      <c r="W30" s="920"/>
      <c r="X30" s="920"/>
      <c r="Y30" s="920"/>
      <c r="Z30" s="921"/>
      <c r="AB30" s="912"/>
      <c r="AD30" s="914"/>
      <c r="AE30" s="914"/>
      <c r="AF30" s="914"/>
      <c r="AG30" s="919"/>
      <c r="AH30" s="920"/>
      <c r="AI30" s="920"/>
      <c r="AJ30" s="921"/>
    </row>
    <row r="31" spans="2:36" s="896" customFormat="1" ht="12" thickBot="1" x14ac:dyDescent="0.25">
      <c r="B31" s="896" t="s">
        <v>342</v>
      </c>
      <c r="C31" s="926" t="s">
        <v>404</v>
      </c>
      <c r="D31" s="899"/>
      <c r="E31" s="901"/>
      <c r="H31" s="899"/>
      <c r="I31" s="899"/>
      <c r="J31" s="931"/>
      <c r="K31" s="931"/>
      <c r="L31" s="931"/>
      <c r="M31" s="899"/>
      <c r="N31" s="928"/>
      <c r="O31" s="946"/>
      <c r="P31" s="928"/>
      <c r="Q31" s="946"/>
      <c r="R31" s="928"/>
      <c r="S31" s="946"/>
      <c r="T31" s="928"/>
      <c r="U31" s="946"/>
      <c r="V31" s="928"/>
      <c r="W31" s="946"/>
      <c r="X31" s="928"/>
      <c r="Y31" s="946"/>
      <c r="Z31" s="929">
        <f t="shared" ref="Z31:Z43" si="1">SUM(P31:X31)</f>
        <v>0</v>
      </c>
      <c r="AA31" s="945"/>
      <c r="AB31" s="912"/>
      <c r="AC31" s="945"/>
      <c r="AD31" s="928"/>
      <c r="AE31" s="946"/>
      <c r="AF31" s="928"/>
      <c r="AG31" s="946"/>
      <c r="AH31" s="928"/>
      <c r="AI31" s="946"/>
      <c r="AJ31" s="929">
        <f t="shared" ref="AJ31:AJ43" si="2">SUM(AD31:AH31)</f>
        <v>0</v>
      </c>
    </row>
    <row r="32" spans="2:36" s="896" customFormat="1" ht="12" thickBot="1" x14ac:dyDescent="0.25">
      <c r="B32" s="896" t="s">
        <v>350</v>
      </c>
      <c r="C32" s="926" t="s">
        <v>405</v>
      </c>
      <c r="D32" s="899"/>
      <c r="E32" s="901"/>
      <c r="G32" s="899"/>
      <c r="H32" s="899"/>
      <c r="I32" s="899"/>
      <c r="J32" s="931"/>
      <c r="K32" s="931"/>
      <c r="L32" s="931"/>
      <c r="M32" s="899"/>
      <c r="N32" s="928"/>
      <c r="O32" s="946"/>
      <c r="P32" s="928"/>
      <c r="Q32" s="946"/>
      <c r="R32" s="928"/>
      <c r="S32" s="945"/>
      <c r="T32" s="928"/>
      <c r="U32" s="945"/>
      <c r="V32" s="928"/>
      <c r="W32" s="945"/>
      <c r="X32" s="928"/>
      <c r="Y32" s="945"/>
      <c r="Z32" s="929">
        <f t="shared" si="1"/>
        <v>0</v>
      </c>
      <c r="AA32" s="945"/>
      <c r="AB32" s="912"/>
      <c r="AC32" s="945"/>
      <c r="AD32" s="928"/>
      <c r="AE32" s="946"/>
      <c r="AF32" s="928"/>
      <c r="AG32" s="946"/>
      <c r="AH32" s="928"/>
      <c r="AI32" s="945"/>
      <c r="AJ32" s="929">
        <f t="shared" si="2"/>
        <v>0</v>
      </c>
    </row>
    <row r="33" spans="2:36" s="896" customFormat="1" ht="12" thickBot="1" x14ac:dyDescent="0.25">
      <c r="B33" s="896" t="s">
        <v>362</v>
      </c>
      <c r="C33" s="926" t="s">
        <v>406</v>
      </c>
      <c r="D33" s="899"/>
      <c r="E33" s="901"/>
      <c r="G33" s="899"/>
      <c r="H33" s="899"/>
      <c r="I33" s="899"/>
      <c r="J33" s="931"/>
      <c r="K33" s="931"/>
      <c r="L33" s="931"/>
      <c r="M33" s="899"/>
      <c r="N33" s="928"/>
      <c r="O33" s="946"/>
      <c r="P33" s="928"/>
      <c r="Q33" s="946"/>
      <c r="R33" s="928"/>
      <c r="S33" s="945"/>
      <c r="T33" s="928"/>
      <c r="U33" s="945"/>
      <c r="V33" s="928"/>
      <c r="W33" s="945"/>
      <c r="X33" s="928"/>
      <c r="Y33" s="945"/>
      <c r="Z33" s="929">
        <f t="shared" si="1"/>
        <v>0</v>
      </c>
      <c r="AA33" s="945"/>
      <c r="AB33" s="912"/>
      <c r="AC33" s="945"/>
      <c r="AD33" s="928"/>
      <c r="AE33" s="946"/>
      <c r="AF33" s="928"/>
      <c r="AG33" s="946"/>
      <c r="AH33" s="928"/>
      <c r="AI33" s="945"/>
      <c r="AJ33" s="929">
        <f t="shared" si="2"/>
        <v>0</v>
      </c>
    </row>
    <row r="34" spans="2:36" s="896" customFormat="1" ht="12" thickBot="1" x14ac:dyDescent="0.25">
      <c r="B34" s="896" t="s">
        <v>614</v>
      </c>
      <c r="C34" s="926" t="s">
        <v>407</v>
      </c>
      <c r="D34" s="899"/>
      <c r="E34" s="901"/>
      <c r="G34" s="899"/>
      <c r="H34" s="899"/>
      <c r="I34" s="899"/>
      <c r="J34" s="931"/>
      <c r="K34" s="931"/>
      <c r="L34" s="931"/>
      <c r="M34" s="899"/>
      <c r="N34" s="928"/>
      <c r="O34" s="946"/>
      <c r="P34" s="928"/>
      <c r="Q34" s="946"/>
      <c r="R34" s="928"/>
      <c r="S34" s="945"/>
      <c r="T34" s="928"/>
      <c r="U34" s="945"/>
      <c r="V34" s="928"/>
      <c r="W34" s="945"/>
      <c r="X34" s="928"/>
      <c r="Y34" s="945"/>
      <c r="Z34" s="929">
        <f t="shared" si="1"/>
        <v>0</v>
      </c>
      <c r="AA34" s="945"/>
      <c r="AB34" s="912"/>
      <c r="AC34" s="945"/>
      <c r="AD34" s="928"/>
      <c r="AE34" s="946"/>
      <c r="AF34" s="928"/>
      <c r="AG34" s="946"/>
      <c r="AH34" s="928"/>
      <c r="AI34" s="945"/>
      <c r="AJ34" s="929">
        <f t="shared" si="2"/>
        <v>0</v>
      </c>
    </row>
    <row r="35" spans="2:36" s="896" customFormat="1" ht="12" thickBot="1" x14ac:dyDescent="0.25">
      <c r="B35" s="896" t="s">
        <v>615</v>
      </c>
      <c r="C35" s="926" t="s">
        <v>408</v>
      </c>
      <c r="D35" s="899"/>
      <c r="E35" s="901"/>
      <c r="G35" s="899"/>
      <c r="H35" s="899"/>
      <c r="I35" s="899"/>
      <c r="J35" s="931"/>
      <c r="K35" s="931"/>
      <c r="L35" s="931"/>
      <c r="M35" s="899"/>
      <c r="N35" s="928"/>
      <c r="O35" s="946"/>
      <c r="P35" s="928"/>
      <c r="Q35" s="946"/>
      <c r="R35" s="928"/>
      <c r="S35" s="945"/>
      <c r="T35" s="928"/>
      <c r="U35" s="945"/>
      <c r="V35" s="928"/>
      <c r="W35" s="945"/>
      <c r="X35" s="928"/>
      <c r="Y35" s="945"/>
      <c r="Z35" s="929">
        <f t="shared" si="1"/>
        <v>0</v>
      </c>
      <c r="AA35" s="945"/>
      <c r="AB35" s="912"/>
      <c r="AC35" s="945"/>
      <c r="AD35" s="928"/>
      <c r="AE35" s="946"/>
      <c r="AF35" s="928"/>
      <c r="AG35" s="946"/>
      <c r="AH35" s="928"/>
      <c r="AI35" s="945"/>
      <c r="AJ35" s="929">
        <f t="shared" si="2"/>
        <v>0</v>
      </c>
    </row>
    <row r="36" spans="2:36" s="896" customFormat="1" ht="12" thickBot="1" x14ac:dyDescent="0.25">
      <c r="B36" s="896" t="s">
        <v>616</v>
      </c>
      <c r="C36" s="926" t="s">
        <v>409</v>
      </c>
      <c r="D36" s="899"/>
      <c r="E36" s="901"/>
      <c r="G36" s="899"/>
      <c r="H36" s="899"/>
      <c r="I36" s="899"/>
      <c r="J36" s="931"/>
      <c r="K36" s="931"/>
      <c r="L36" s="931"/>
      <c r="M36" s="899"/>
      <c r="N36" s="928"/>
      <c r="O36" s="946"/>
      <c r="P36" s="928"/>
      <c r="Q36" s="946"/>
      <c r="R36" s="928"/>
      <c r="S36" s="945"/>
      <c r="T36" s="928"/>
      <c r="U36" s="945"/>
      <c r="V36" s="928"/>
      <c r="W36" s="945"/>
      <c r="X36" s="928"/>
      <c r="Y36" s="945"/>
      <c r="Z36" s="929">
        <f t="shared" si="1"/>
        <v>0</v>
      </c>
      <c r="AA36" s="945"/>
      <c r="AB36" s="912"/>
      <c r="AC36" s="945"/>
      <c r="AD36" s="928"/>
      <c r="AE36" s="946"/>
      <c r="AF36" s="928"/>
      <c r="AG36" s="946"/>
      <c r="AH36" s="928"/>
      <c r="AI36" s="945"/>
      <c r="AJ36" s="929">
        <f t="shared" si="2"/>
        <v>0</v>
      </c>
    </row>
    <row r="37" spans="2:36" s="896" customFormat="1" ht="12" thickBot="1" x14ac:dyDescent="0.25">
      <c r="B37" s="896" t="s">
        <v>617</v>
      </c>
      <c r="C37" s="926" t="s">
        <v>410</v>
      </c>
      <c r="D37" s="899"/>
      <c r="E37" s="901"/>
      <c r="G37" s="933"/>
      <c r="H37" s="933"/>
      <c r="I37" s="933"/>
      <c r="J37" s="931"/>
      <c r="K37" s="931"/>
      <c r="L37" s="931"/>
      <c r="M37" s="933"/>
      <c r="N37" s="928"/>
      <c r="O37" s="944"/>
      <c r="P37" s="928"/>
      <c r="Q37" s="944"/>
      <c r="R37" s="928"/>
      <c r="S37" s="945"/>
      <c r="T37" s="928"/>
      <c r="U37" s="945"/>
      <c r="V37" s="928"/>
      <c r="W37" s="945"/>
      <c r="X37" s="928"/>
      <c r="Y37" s="945"/>
      <c r="Z37" s="929">
        <f t="shared" si="1"/>
        <v>0</v>
      </c>
      <c r="AA37" s="945"/>
      <c r="AB37" s="912"/>
      <c r="AC37" s="945"/>
      <c r="AD37" s="928"/>
      <c r="AE37" s="944"/>
      <c r="AF37" s="928"/>
      <c r="AG37" s="944"/>
      <c r="AH37" s="928"/>
      <c r="AI37" s="945"/>
      <c r="AJ37" s="929">
        <f t="shared" si="2"/>
        <v>0</v>
      </c>
    </row>
    <row r="38" spans="2:36" s="896" customFormat="1" ht="12" thickBot="1" x14ac:dyDescent="0.25">
      <c r="B38" s="896" t="s">
        <v>618</v>
      </c>
      <c r="C38" s="926" t="s">
        <v>411</v>
      </c>
      <c r="D38" s="899"/>
      <c r="E38" s="901"/>
      <c r="G38" s="933"/>
      <c r="H38" s="933"/>
      <c r="I38" s="933"/>
      <c r="J38" s="931"/>
      <c r="K38" s="931"/>
      <c r="L38" s="931"/>
      <c r="M38" s="933"/>
      <c r="N38" s="928"/>
      <c r="O38" s="944"/>
      <c r="P38" s="928"/>
      <c r="Q38" s="944"/>
      <c r="R38" s="928"/>
      <c r="S38" s="945"/>
      <c r="T38" s="928"/>
      <c r="U38" s="945"/>
      <c r="V38" s="928"/>
      <c r="W38" s="945"/>
      <c r="X38" s="928"/>
      <c r="Y38" s="945"/>
      <c r="Z38" s="929">
        <f t="shared" si="1"/>
        <v>0</v>
      </c>
      <c r="AA38" s="945"/>
      <c r="AB38" s="912"/>
      <c r="AC38" s="945"/>
      <c r="AD38" s="928"/>
      <c r="AE38" s="944"/>
      <c r="AF38" s="928"/>
      <c r="AG38" s="944"/>
      <c r="AH38" s="928"/>
      <c r="AI38" s="945"/>
      <c r="AJ38" s="929">
        <f t="shared" si="2"/>
        <v>0</v>
      </c>
    </row>
    <row r="39" spans="2:36" s="896" customFormat="1" ht="12" thickBot="1" x14ac:dyDescent="0.25">
      <c r="B39" s="896" t="s">
        <v>619</v>
      </c>
      <c r="C39" s="926" t="s">
        <v>412</v>
      </c>
      <c r="D39" s="899"/>
      <c r="E39" s="901"/>
      <c r="G39" s="933"/>
      <c r="H39" s="933"/>
      <c r="I39" s="933"/>
      <c r="J39" s="931"/>
      <c r="K39" s="931"/>
      <c r="L39" s="931"/>
      <c r="M39" s="933"/>
      <c r="N39" s="928"/>
      <c r="O39" s="944"/>
      <c r="P39" s="928"/>
      <c r="Q39" s="944"/>
      <c r="R39" s="928"/>
      <c r="S39" s="945"/>
      <c r="T39" s="928"/>
      <c r="U39" s="945"/>
      <c r="V39" s="928"/>
      <c r="W39" s="945"/>
      <c r="X39" s="928"/>
      <c r="Y39" s="945"/>
      <c r="Z39" s="929">
        <f t="shared" si="1"/>
        <v>0</v>
      </c>
      <c r="AA39" s="945"/>
      <c r="AB39" s="912"/>
      <c r="AC39" s="945"/>
      <c r="AD39" s="928"/>
      <c r="AE39" s="944"/>
      <c r="AF39" s="928"/>
      <c r="AG39" s="944"/>
      <c r="AH39" s="928"/>
      <c r="AI39" s="945"/>
      <c r="AJ39" s="929">
        <f t="shared" si="2"/>
        <v>0</v>
      </c>
    </row>
    <row r="40" spans="2:36" s="896" customFormat="1" ht="12" thickBot="1" x14ac:dyDescent="0.25">
      <c r="B40" s="896" t="s">
        <v>620</v>
      </c>
      <c r="C40" s="926" t="s">
        <v>413</v>
      </c>
      <c r="D40" s="899"/>
      <c r="E40" s="901"/>
      <c r="G40" s="933"/>
      <c r="H40" s="933"/>
      <c r="I40" s="933"/>
      <c r="J40" s="931"/>
      <c r="K40" s="931"/>
      <c r="L40" s="931"/>
      <c r="M40" s="933"/>
      <c r="N40" s="928"/>
      <c r="O40" s="944"/>
      <c r="P40" s="928"/>
      <c r="Q40" s="944"/>
      <c r="R40" s="928"/>
      <c r="S40" s="945"/>
      <c r="T40" s="928"/>
      <c r="U40" s="945"/>
      <c r="V40" s="928"/>
      <c r="W40" s="945"/>
      <c r="X40" s="928"/>
      <c r="Y40" s="945"/>
      <c r="Z40" s="929">
        <f t="shared" si="1"/>
        <v>0</v>
      </c>
      <c r="AA40" s="945"/>
      <c r="AB40" s="912"/>
      <c r="AC40" s="945"/>
      <c r="AD40" s="928"/>
      <c r="AE40" s="944"/>
      <c r="AF40" s="928"/>
      <c r="AG40" s="944"/>
      <c r="AH40" s="928"/>
      <c r="AI40" s="945"/>
      <c r="AJ40" s="929">
        <f t="shared" si="2"/>
        <v>0</v>
      </c>
    </row>
    <row r="41" spans="2:36" s="896" customFormat="1" ht="12" thickBot="1" x14ac:dyDescent="0.25">
      <c r="B41" s="896" t="s">
        <v>621</v>
      </c>
      <c r="C41" s="926" t="s">
        <v>414</v>
      </c>
      <c r="D41" s="899"/>
      <c r="E41" s="901"/>
      <c r="G41" s="899"/>
      <c r="H41" s="899"/>
      <c r="I41" s="899"/>
      <c r="J41" s="931"/>
      <c r="K41" s="931"/>
      <c r="L41" s="931"/>
      <c r="M41" s="899"/>
      <c r="N41" s="928"/>
      <c r="O41" s="946"/>
      <c r="P41" s="928"/>
      <c r="Q41" s="946"/>
      <c r="R41" s="928"/>
      <c r="S41" s="945"/>
      <c r="T41" s="928"/>
      <c r="U41" s="945"/>
      <c r="V41" s="928"/>
      <c r="W41" s="945"/>
      <c r="X41" s="928"/>
      <c r="Y41" s="945"/>
      <c r="Z41" s="929">
        <f t="shared" si="1"/>
        <v>0</v>
      </c>
      <c r="AA41" s="945"/>
      <c r="AB41" s="912"/>
      <c r="AC41" s="945"/>
      <c r="AD41" s="928"/>
      <c r="AE41" s="946"/>
      <c r="AF41" s="928"/>
      <c r="AG41" s="946"/>
      <c r="AH41" s="928"/>
      <c r="AI41" s="945"/>
      <c r="AJ41" s="929">
        <f t="shared" si="2"/>
        <v>0</v>
      </c>
    </row>
    <row r="42" spans="2:36" s="896" customFormat="1" ht="12" thickBot="1" x14ac:dyDescent="0.25">
      <c r="B42" s="896" t="s">
        <v>622</v>
      </c>
      <c r="C42" s="926" t="s">
        <v>415</v>
      </c>
      <c r="D42" s="899"/>
      <c r="E42" s="901"/>
      <c r="G42" s="899"/>
      <c r="H42" s="899"/>
      <c r="I42" s="899"/>
      <c r="J42" s="931"/>
      <c r="K42" s="931"/>
      <c r="L42" s="931"/>
      <c r="M42" s="899"/>
      <c r="N42" s="928"/>
      <c r="O42" s="946"/>
      <c r="P42" s="928"/>
      <c r="Q42" s="946"/>
      <c r="R42" s="928"/>
      <c r="S42" s="946"/>
      <c r="T42" s="928"/>
      <c r="U42" s="946"/>
      <c r="V42" s="928"/>
      <c r="W42" s="946"/>
      <c r="X42" s="928"/>
      <c r="Y42" s="946"/>
      <c r="Z42" s="929">
        <f t="shared" si="1"/>
        <v>0</v>
      </c>
      <c r="AA42" s="945"/>
      <c r="AB42" s="912"/>
      <c r="AC42" s="945"/>
      <c r="AD42" s="928"/>
      <c r="AE42" s="946"/>
      <c r="AF42" s="928"/>
      <c r="AG42" s="946"/>
      <c r="AH42" s="928"/>
      <c r="AI42" s="946"/>
      <c r="AJ42" s="929">
        <f t="shared" si="2"/>
        <v>0</v>
      </c>
    </row>
    <row r="43" spans="2:36" s="896" customFormat="1" ht="12" thickBot="1" x14ac:dyDescent="0.25">
      <c r="B43" s="896" t="s">
        <v>623</v>
      </c>
      <c r="C43" s="926" t="s">
        <v>416</v>
      </c>
      <c r="D43" s="899"/>
      <c r="E43" s="901"/>
      <c r="G43" s="899"/>
      <c r="H43" s="899"/>
      <c r="I43" s="899"/>
      <c r="J43" s="931"/>
      <c r="K43" s="931"/>
      <c r="L43" s="931"/>
      <c r="M43" s="899"/>
      <c r="N43" s="928"/>
      <c r="O43" s="946"/>
      <c r="P43" s="928"/>
      <c r="Q43" s="946"/>
      <c r="R43" s="928"/>
      <c r="S43" s="945"/>
      <c r="T43" s="928"/>
      <c r="U43" s="945"/>
      <c r="V43" s="928"/>
      <c r="W43" s="945"/>
      <c r="X43" s="928"/>
      <c r="Y43" s="945"/>
      <c r="Z43" s="929">
        <f t="shared" si="1"/>
        <v>0</v>
      </c>
      <c r="AA43" s="945"/>
      <c r="AB43" s="912"/>
      <c r="AC43" s="945"/>
      <c r="AD43" s="928"/>
      <c r="AE43" s="946"/>
      <c r="AF43" s="928"/>
      <c r="AG43" s="946"/>
      <c r="AH43" s="928"/>
      <c r="AI43" s="945"/>
      <c r="AJ43" s="929">
        <f t="shared" si="2"/>
        <v>0</v>
      </c>
    </row>
    <row r="44" spans="2:36" s="896" customFormat="1" ht="3.75" customHeight="1" thickBot="1" x14ac:dyDescent="0.25">
      <c r="B44" s="899"/>
      <c r="D44" s="899"/>
      <c r="E44" s="901"/>
      <c r="G44" s="931"/>
      <c r="H44" s="931"/>
      <c r="I44" s="931"/>
      <c r="J44" s="947"/>
      <c r="K44" s="931"/>
      <c r="L44" s="947"/>
      <c r="M44" s="931"/>
      <c r="N44" s="948"/>
      <c r="O44" s="948"/>
      <c r="P44" s="948"/>
      <c r="Q44" s="948"/>
      <c r="R44" s="948"/>
      <c r="S44" s="948"/>
      <c r="T44" s="948"/>
      <c r="U44" s="948"/>
      <c r="V44" s="948"/>
      <c r="W44" s="948"/>
      <c r="X44" s="949"/>
      <c r="Y44" s="945"/>
      <c r="Z44" s="940"/>
      <c r="AA44" s="951"/>
      <c r="AB44" s="912"/>
      <c r="AC44" s="951"/>
      <c r="AD44" s="949"/>
      <c r="AE44" s="948"/>
      <c r="AF44" s="948"/>
      <c r="AG44" s="948"/>
      <c r="AH44" s="949"/>
      <c r="AI44" s="940"/>
      <c r="AJ44" s="940"/>
    </row>
    <row r="45" spans="2:36" s="896" customFormat="1" ht="12" thickBot="1" x14ac:dyDescent="0.25">
      <c r="B45" s="897" t="s">
        <v>624</v>
      </c>
      <c r="C45" s="934" t="s">
        <v>625</v>
      </c>
      <c r="D45" s="933"/>
      <c r="E45" s="934"/>
      <c r="G45" s="933"/>
      <c r="H45" s="897"/>
      <c r="I45" s="933"/>
      <c r="J45" s="897"/>
      <c r="K45" s="897"/>
      <c r="L45" s="933"/>
      <c r="M45" s="897"/>
      <c r="N45" s="929">
        <f>SUM(N31:N43)</f>
        <v>0</v>
      </c>
      <c r="O45" s="944"/>
      <c r="P45" s="929">
        <f>SUM(P31:P43)</f>
        <v>0</v>
      </c>
      <c r="Q45" s="944"/>
      <c r="R45" s="929">
        <f>SUM(R31:R43)</f>
        <v>0</v>
      </c>
      <c r="S45" s="945"/>
      <c r="T45" s="929">
        <f>SUM(T31:T43)</f>
        <v>0</v>
      </c>
      <c r="U45" s="945"/>
      <c r="V45" s="929">
        <f>SUM(V31:V43)</f>
        <v>0</v>
      </c>
      <c r="W45" s="945"/>
      <c r="X45" s="929">
        <f>SUM(X31:X43)</f>
        <v>0</v>
      </c>
      <c r="Y45" s="945"/>
      <c r="Z45" s="929">
        <f>SUM(P45:X45)</f>
        <v>0</v>
      </c>
      <c r="AA45" s="945"/>
      <c r="AB45" s="912"/>
      <c r="AC45" s="945"/>
      <c r="AD45" s="929">
        <f>SUM(AD31:AD43)</f>
        <v>0</v>
      </c>
      <c r="AE45" s="944"/>
      <c r="AF45" s="929">
        <f>SUM(AF31:AF43)</f>
        <v>0</v>
      </c>
      <c r="AG45" s="944"/>
      <c r="AH45" s="929">
        <f>SUM(AH31:AH43)</f>
        <v>0</v>
      </c>
      <c r="AI45" s="945"/>
      <c r="AJ45" s="929">
        <f>SUM(AD45:AH45)</f>
        <v>0</v>
      </c>
    </row>
    <row r="46" spans="2:36" s="896" customFormat="1" ht="12" thickBot="1" x14ac:dyDescent="0.25">
      <c r="B46" s="899"/>
      <c r="D46" s="899"/>
      <c r="E46" s="901"/>
      <c r="G46" s="899"/>
      <c r="H46" s="899"/>
      <c r="I46" s="899"/>
      <c r="J46" s="899"/>
      <c r="K46" s="899"/>
      <c r="L46" s="899"/>
      <c r="M46" s="899"/>
      <c r="N46" s="897"/>
      <c r="O46" s="899"/>
      <c r="P46" s="899"/>
      <c r="Q46" s="901"/>
      <c r="AB46" s="912"/>
      <c r="AD46" s="899"/>
      <c r="AE46" s="899"/>
      <c r="AF46" s="899"/>
      <c r="AG46" s="901"/>
    </row>
    <row r="47" spans="2:36" s="896" customFormat="1" ht="12" thickBot="1" x14ac:dyDescent="0.25">
      <c r="B47" s="898" t="s">
        <v>143</v>
      </c>
      <c r="E47" s="898"/>
      <c r="H47" s="952"/>
      <c r="N47" s="897"/>
      <c r="P47" s="952"/>
      <c r="Q47" s="900"/>
      <c r="Z47" s="929">
        <f>Z20+Z27+Z45</f>
        <v>0</v>
      </c>
      <c r="AB47" s="912"/>
      <c r="AD47" s="898" t="s">
        <v>417</v>
      </c>
      <c r="AF47" s="952"/>
      <c r="AG47" s="900"/>
      <c r="AJ47" s="929">
        <f>AJ27+AJ45</f>
        <v>0</v>
      </c>
    </row>
    <row r="48" spans="2:36" s="896" customFormat="1" x14ac:dyDescent="0.2">
      <c r="E48" s="898"/>
      <c r="F48" s="898"/>
      <c r="G48" s="897"/>
      <c r="H48" s="897"/>
      <c r="I48" s="897"/>
      <c r="J48" s="897"/>
      <c r="K48" s="897"/>
      <c r="L48" s="897"/>
      <c r="M48" s="897"/>
      <c r="N48" s="897"/>
      <c r="O48" s="897"/>
      <c r="P48" s="897"/>
      <c r="Q48" s="900"/>
      <c r="AD48" s="897"/>
      <c r="AE48" s="897"/>
      <c r="AF48" s="897"/>
      <c r="AG48" s="900"/>
    </row>
    <row r="49" spans="1:20" s="954" customFormat="1" ht="12" thickBot="1" x14ac:dyDescent="0.25">
      <c r="A49" s="896"/>
      <c r="B49" s="933" t="s">
        <v>243</v>
      </c>
      <c r="C49" s="899"/>
      <c r="D49" s="899"/>
      <c r="E49" s="901"/>
      <c r="F49" s="900"/>
      <c r="G49" s="952"/>
      <c r="H49" s="953"/>
      <c r="I49" s="896"/>
      <c r="J49" s="896"/>
      <c r="K49" s="947"/>
      <c r="L49" s="896"/>
      <c r="M49" s="896"/>
      <c r="N49" s="952"/>
      <c r="O49" s="952"/>
      <c r="P49" s="952"/>
      <c r="Q49" s="896"/>
      <c r="R49" s="952"/>
      <c r="S49" s="900"/>
      <c r="T49" s="896"/>
    </row>
    <row r="50" spans="1:20" ht="12" thickBot="1" x14ac:dyDescent="0.25">
      <c r="B50" s="955"/>
      <c r="D50" s="899" t="s">
        <v>315</v>
      </c>
      <c r="H50" s="956"/>
      <c r="I50" s="956"/>
    </row>
    <row r="51" spans="1:20" ht="12" thickBot="1" x14ac:dyDescent="0.25">
      <c r="B51" s="957"/>
      <c r="D51" s="899" t="s">
        <v>316</v>
      </c>
      <c r="F51" s="901"/>
      <c r="H51" s="901"/>
      <c r="I51" s="901"/>
    </row>
    <row r="52" spans="1:20" s="896" customFormat="1" x14ac:dyDescent="0.2">
      <c r="B52" s="913" t="s">
        <v>338</v>
      </c>
      <c r="D52" s="896" t="s">
        <v>456</v>
      </c>
      <c r="E52" s="900"/>
    </row>
    <row r="53" spans="1:20" s="896" customFormat="1" x14ac:dyDescent="0.2">
      <c r="E53" s="900"/>
    </row>
    <row r="54" spans="1:20" s="896" customFormat="1" hidden="1" x14ac:dyDescent="0.2">
      <c r="E54" s="900"/>
    </row>
    <row r="55" spans="1:20" s="896" customFormat="1" hidden="1" x14ac:dyDescent="0.2">
      <c r="E55" s="900"/>
    </row>
    <row r="56" spans="1:20" s="896" customFormat="1" hidden="1" x14ac:dyDescent="0.2">
      <c r="E56" s="900"/>
    </row>
    <row r="57" spans="1:20" s="896" customFormat="1" hidden="1" x14ac:dyDescent="0.2">
      <c r="E57" s="900"/>
    </row>
    <row r="58" spans="1:20" s="896" customFormat="1" hidden="1" x14ac:dyDescent="0.2">
      <c r="E58" s="900"/>
    </row>
    <row r="59" spans="1:20" s="896" customFormat="1" hidden="1" x14ac:dyDescent="0.2">
      <c r="E59" s="900"/>
    </row>
    <row r="60" spans="1:20" s="896" customFormat="1" hidden="1" x14ac:dyDescent="0.2">
      <c r="E60" s="900"/>
    </row>
    <row r="61" spans="1:20" s="896" customFormat="1" hidden="1" x14ac:dyDescent="0.2">
      <c r="E61" s="900"/>
    </row>
    <row r="62" spans="1:20" hidden="1" x14ac:dyDescent="0.2"/>
    <row r="63" spans="1:20" hidden="1" x14ac:dyDescent="0.2"/>
    <row r="64" spans="1:20" hidden="1" x14ac:dyDescent="0.2"/>
    <row r="65" hidden="1" x14ac:dyDescent="0.2"/>
    <row r="66" hidden="1" x14ac:dyDescent="0.2"/>
    <row r="67" hidden="1" x14ac:dyDescent="0.2"/>
    <row r="68" hidden="1" x14ac:dyDescent="0.2"/>
    <row r="69" x14ac:dyDescent="0.2"/>
  </sheetData>
  <sheetProtection algorithmName="SHA-512" hashValue="HHXIXhqGFUlUORa51uQyWgkPS3wDI5Clmp1oyzD4HCgOey9PY89b7x264T567HwEKGiTeWYlz/StHJureqeh7Q==" saltValue="KE/b2fG8CISnSnqPnesJwQ==" spinCount="100000" sheet="1" objects="1" scenarios="1"/>
  <mergeCells count="3">
    <mergeCell ref="B6:F6"/>
    <mergeCell ref="B21:F21"/>
    <mergeCell ref="B29:F29"/>
  </mergeCells>
  <pageMargins left="0.34" right="0.34" top="0.5" bottom="0.4" header="0.2" footer="0.2"/>
  <pageSetup paperSize="9" scale="65" orientation="landscape" r:id="rId1"/>
  <headerFooter alignWithMargins="0">
    <oddFooter>&amp;L&amp;8&amp;A&amp;R&amp;8&amp;P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5"/>
  <sheetViews>
    <sheetView showGridLines="0" zoomScale="70" zoomScaleNormal="70" workbookViewId="0">
      <selection activeCell="AE2" sqref="AE2"/>
    </sheetView>
  </sheetViews>
  <sheetFormatPr defaultColWidth="0" defaultRowHeight="0" customHeight="1" zeroHeight="1" x14ac:dyDescent="0.2"/>
  <cols>
    <col min="1" max="1" width="2.28515625" style="899" customWidth="1"/>
    <col min="2" max="2" width="5.7109375" style="899" customWidth="1"/>
    <col min="3" max="5" width="2.28515625" style="899" customWidth="1"/>
    <col min="6" max="6" width="4.140625" style="901" customWidth="1"/>
    <col min="7" max="7" width="34.28515625" style="899" customWidth="1"/>
    <col min="8" max="8" width="1.85546875" style="899" customWidth="1"/>
    <col min="9" max="9" width="11" style="899" customWidth="1"/>
    <col min="10" max="10" width="1" style="899" customWidth="1"/>
    <col min="11" max="11" width="11" style="899" customWidth="1"/>
    <col min="12" max="12" width="1" style="899" customWidth="1"/>
    <col min="13" max="13" width="11" style="899" customWidth="1"/>
    <col min="14" max="14" width="1" style="899" customWidth="1"/>
    <col min="15" max="15" width="11" style="899" customWidth="1"/>
    <col min="16" max="16" width="1" style="899" customWidth="1"/>
    <col min="17" max="17" width="11" style="899" customWidth="1"/>
    <col min="18" max="18" width="1" style="899" customWidth="1"/>
    <col min="19" max="19" width="11" style="899" customWidth="1"/>
    <col min="20" max="20" width="1" style="899" customWidth="1"/>
    <col min="21" max="21" width="11" style="899" customWidth="1"/>
    <col min="22" max="22" width="1" style="899" customWidth="1"/>
    <col min="23" max="23" width="0.28515625" style="899" customWidth="1"/>
    <col min="24" max="24" width="1" style="899" customWidth="1"/>
    <col min="25" max="25" width="11" style="899" customWidth="1"/>
    <col min="26" max="26" width="1" style="899" customWidth="1"/>
    <col min="27" max="27" width="11" style="899" customWidth="1"/>
    <col min="28" max="28" width="1" style="899" customWidth="1"/>
    <col min="29" max="29" width="11" style="899" customWidth="1"/>
    <col min="30" max="30" width="1" style="899" customWidth="1"/>
    <col min="31" max="31" width="11" style="899" customWidth="1"/>
    <col min="32" max="32" width="2.28515625" style="899" customWidth="1"/>
    <col min="33" max="16384" width="0" style="899" hidden="1"/>
  </cols>
  <sheetData>
    <row r="1" spans="1:36" ht="13.5" thickBot="1" x14ac:dyDescent="0.3">
      <c r="A1" s="896"/>
      <c r="B1" s="647" t="s">
        <v>1230</v>
      </c>
      <c r="C1" s="897"/>
      <c r="D1" s="897"/>
      <c r="E1" s="898"/>
      <c r="F1" s="897"/>
      <c r="G1" s="897"/>
      <c r="H1" s="896"/>
      <c r="I1" s="896"/>
      <c r="AD1" s="31" t="s">
        <v>213</v>
      </c>
      <c r="AE1" s="738" t="str">
        <f>IF('Sec A Balance Sheet - SF'!$I$1=0," ",'Sec A Balance Sheet - SF'!$I$1)</f>
        <v xml:space="preserve"> </v>
      </c>
      <c r="AI1" s="31" t="s">
        <v>213</v>
      </c>
      <c r="AJ1" s="958" t="e">
        <f>IF(#REF!=0," ",#REF!)</f>
        <v>#REF!</v>
      </c>
    </row>
    <row r="2" spans="1:36" ht="12.75" x14ac:dyDescent="0.25">
      <c r="B2" s="659" t="s">
        <v>418</v>
      </c>
      <c r="C2" s="933"/>
      <c r="D2" s="933"/>
      <c r="E2" s="901"/>
      <c r="F2" s="899"/>
    </row>
    <row r="3" spans="1:36" ht="11.25" x14ac:dyDescent="0.2">
      <c r="B3" s="569" t="s">
        <v>372</v>
      </c>
      <c r="E3" s="901"/>
      <c r="F3" s="899"/>
    </row>
    <row r="4" spans="1:36" ht="12" thickBot="1" x14ac:dyDescent="0.25">
      <c r="B4" s="902"/>
      <c r="C4" s="899" t="s">
        <v>460</v>
      </c>
      <c r="E4" s="901"/>
      <c r="F4" s="899"/>
    </row>
    <row r="5" spans="1:36" s="896" customFormat="1" ht="12" thickTop="1" x14ac:dyDescent="0.2">
      <c r="B5" s="902"/>
      <c r="C5" s="899" t="s">
        <v>461</v>
      </c>
      <c r="E5" s="899"/>
      <c r="F5" s="934"/>
      <c r="G5" s="934"/>
      <c r="I5" s="908"/>
      <c r="J5" s="905"/>
      <c r="K5" s="909"/>
      <c r="L5" s="905"/>
      <c r="M5" s="905"/>
      <c r="N5" s="905"/>
      <c r="O5" s="910" t="s">
        <v>133</v>
      </c>
      <c r="P5" s="905"/>
      <c r="Q5" s="905"/>
      <c r="R5" s="905"/>
      <c r="S5" s="905"/>
      <c r="T5" s="905"/>
      <c r="U5" s="911"/>
      <c r="W5" s="912"/>
      <c r="Y5" s="908"/>
      <c r="Z5" s="905"/>
      <c r="AA5" s="909"/>
      <c r="AB5" s="906" t="s">
        <v>394</v>
      </c>
      <c r="AC5" s="905"/>
      <c r="AD5" s="905"/>
      <c r="AE5" s="942"/>
    </row>
    <row r="6" spans="1:36" s="959" customFormat="1" ht="43.5" customHeight="1" thickBot="1" x14ac:dyDescent="0.25">
      <c r="E6" s="960"/>
      <c r="F6" s="961"/>
      <c r="G6" s="960"/>
      <c r="H6" s="960"/>
      <c r="I6" s="962" t="s">
        <v>378</v>
      </c>
      <c r="J6" s="963"/>
      <c r="K6" s="963" t="s">
        <v>419</v>
      </c>
      <c r="L6" s="964"/>
      <c r="M6" s="963" t="s">
        <v>380</v>
      </c>
      <c r="N6" s="963"/>
      <c r="O6" s="963" t="s">
        <v>381</v>
      </c>
      <c r="P6" s="963"/>
      <c r="Q6" s="963" t="s">
        <v>382</v>
      </c>
      <c r="R6" s="963"/>
      <c r="S6" s="963" t="s">
        <v>383</v>
      </c>
      <c r="T6" s="963"/>
      <c r="U6" s="965" t="s">
        <v>384</v>
      </c>
      <c r="W6" s="966"/>
      <c r="Y6" s="962" t="s">
        <v>396</v>
      </c>
      <c r="Z6" s="963"/>
      <c r="AA6" s="963" t="s">
        <v>397</v>
      </c>
      <c r="AB6" s="964"/>
      <c r="AC6" s="963" t="s">
        <v>398</v>
      </c>
      <c r="AD6" s="963"/>
      <c r="AE6" s="965" t="s">
        <v>399</v>
      </c>
    </row>
    <row r="7" spans="1:36" s="913" customFormat="1" ht="12.75" thickTop="1" thickBot="1" x14ac:dyDescent="0.25">
      <c r="B7" s="934" t="s">
        <v>395</v>
      </c>
      <c r="E7" s="932"/>
      <c r="F7" s="1052"/>
      <c r="H7" s="914"/>
      <c r="I7" s="914"/>
      <c r="J7" s="914"/>
      <c r="K7" s="914"/>
      <c r="L7" s="919"/>
      <c r="M7" s="920"/>
      <c r="N7" s="920"/>
      <c r="O7" s="920"/>
      <c r="P7" s="920"/>
      <c r="Q7" s="920"/>
      <c r="R7" s="920"/>
      <c r="S7" s="920"/>
      <c r="T7" s="920"/>
      <c r="U7" s="921"/>
      <c r="W7" s="967"/>
      <c r="Y7" s="914"/>
      <c r="Z7" s="914"/>
      <c r="AA7" s="914"/>
      <c r="AB7" s="919"/>
      <c r="AC7" s="920"/>
      <c r="AD7" s="920"/>
      <c r="AE7" s="921"/>
    </row>
    <row r="8" spans="1:36" s="913" customFormat="1" ht="12" thickBot="1" x14ac:dyDescent="0.25">
      <c r="B8" s="896" t="s">
        <v>340</v>
      </c>
      <c r="C8" s="926" t="s">
        <v>420</v>
      </c>
      <c r="E8" s="932"/>
      <c r="F8" s="926"/>
      <c r="H8" s="914"/>
      <c r="I8" s="750"/>
      <c r="J8" s="969"/>
      <c r="K8" s="750"/>
      <c r="L8" s="969"/>
      <c r="M8" s="750"/>
      <c r="N8" s="970"/>
      <c r="O8" s="750"/>
      <c r="P8" s="970"/>
      <c r="Q8" s="750"/>
      <c r="R8" s="970"/>
      <c r="S8" s="750"/>
      <c r="T8" s="970"/>
      <c r="U8" s="35">
        <f>SUM(K8:S8)</f>
        <v>0</v>
      </c>
      <c r="V8" s="971"/>
      <c r="W8" s="972"/>
      <c r="X8" s="971"/>
      <c r="Y8" s="750"/>
      <c r="Z8" s="969"/>
      <c r="AA8" s="750"/>
      <c r="AB8" s="969"/>
      <c r="AC8" s="750"/>
      <c r="AD8" s="970"/>
      <c r="AE8" s="35">
        <f>SUM(Y8:AC8)</f>
        <v>0</v>
      </c>
    </row>
    <row r="9" spans="1:36" s="896" customFormat="1" ht="12" thickBot="1" x14ac:dyDescent="0.25">
      <c r="B9" s="896" t="s">
        <v>348</v>
      </c>
      <c r="C9" s="926" t="s">
        <v>421</v>
      </c>
      <c r="E9" s="899"/>
      <c r="F9" s="901"/>
      <c r="H9" s="933"/>
      <c r="I9" s="1049"/>
      <c r="J9" s="973"/>
      <c r="K9" s="1049"/>
      <c r="L9" s="973"/>
      <c r="M9" s="1049"/>
      <c r="N9" s="974"/>
      <c r="O9" s="1049"/>
      <c r="P9" s="974"/>
      <c r="Q9" s="1049"/>
      <c r="R9" s="974"/>
      <c r="S9" s="1049"/>
      <c r="T9" s="974"/>
      <c r="U9" s="35">
        <f>SUM(K9:S9)</f>
        <v>0</v>
      </c>
      <c r="V9" s="974"/>
      <c r="W9" s="975"/>
      <c r="X9" s="974"/>
      <c r="Y9" s="1049"/>
      <c r="Z9" s="973"/>
      <c r="AA9" s="1049"/>
      <c r="AB9" s="973"/>
      <c r="AC9" s="1049"/>
      <c r="AD9" s="974"/>
      <c r="AE9" s="35">
        <f>SUM(Y9:AC9)</f>
        <v>0</v>
      </c>
    </row>
    <row r="10" spans="1:36" s="896" customFormat="1" ht="12" thickBot="1" x14ac:dyDescent="0.25">
      <c r="C10" s="899"/>
      <c r="E10" s="899"/>
      <c r="F10" s="901"/>
      <c r="H10" s="931"/>
      <c r="I10" s="976"/>
      <c r="J10" s="976"/>
      <c r="K10" s="976"/>
      <c r="L10" s="976"/>
      <c r="M10" s="976"/>
      <c r="N10" s="976"/>
      <c r="O10" s="976"/>
      <c r="P10" s="976"/>
      <c r="Q10" s="976"/>
      <c r="R10" s="976"/>
      <c r="S10" s="977"/>
      <c r="T10" s="437"/>
      <c r="U10" s="437"/>
      <c r="V10" s="978"/>
      <c r="W10" s="979"/>
      <c r="X10" s="978"/>
      <c r="Y10" s="977"/>
      <c r="Z10" s="976"/>
      <c r="AA10" s="976"/>
      <c r="AB10" s="976"/>
      <c r="AC10" s="977"/>
      <c r="AD10" s="437"/>
      <c r="AE10" s="437"/>
    </row>
    <row r="11" spans="1:36" s="896" customFormat="1" ht="12" thickBot="1" x14ac:dyDescent="0.25">
      <c r="B11" s="896" t="s">
        <v>360</v>
      </c>
      <c r="C11" s="934" t="s">
        <v>422</v>
      </c>
      <c r="E11" s="933"/>
      <c r="F11" s="934"/>
      <c r="H11" s="933"/>
      <c r="I11" s="35">
        <f>SUM(I8:I9)</f>
        <v>0</v>
      </c>
      <c r="J11" s="436"/>
      <c r="K11" s="35">
        <f>SUM(K8:K9)</f>
        <v>0</v>
      </c>
      <c r="L11" s="436"/>
      <c r="M11" s="35">
        <f>SUM(M8:M9)</f>
        <v>0</v>
      </c>
      <c r="N11" s="974"/>
      <c r="O11" s="35">
        <f>SUM(O8:O9)</f>
        <v>0</v>
      </c>
      <c r="P11" s="974"/>
      <c r="Q11" s="35">
        <f>SUM(Q8:Q9)</f>
        <v>0</v>
      </c>
      <c r="R11" s="974"/>
      <c r="S11" s="35">
        <f>SUM(S8:S9)</f>
        <v>0</v>
      </c>
      <c r="T11" s="974"/>
      <c r="U11" s="35">
        <f>SUM(K11:S11)</f>
        <v>0</v>
      </c>
      <c r="V11" s="974"/>
      <c r="W11" s="975"/>
      <c r="X11" s="974"/>
      <c r="Y11" s="35">
        <f>SUM(Y8:Y9)</f>
        <v>0</v>
      </c>
      <c r="Z11" s="436"/>
      <c r="AA11" s="35">
        <f>SUM(AA8:AA9)</f>
        <v>0</v>
      </c>
      <c r="AB11" s="436"/>
      <c r="AC11" s="35">
        <f>SUM(AC8:AC9)</f>
        <v>0</v>
      </c>
      <c r="AD11" s="974"/>
      <c r="AE11" s="35">
        <f>SUM(Y11:AC11)</f>
        <v>0</v>
      </c>
    </row>
    <row r="12" spans="1:36" s="896" customFormat="1" ht="11.25" x14ac:dyDescent="0.2">
      <c r="B12" s="901"/>
      <c r="E12" s="899"/>
      <c r="F12" s="901"/>
      <c r="H12" s="899"/>
      <c r="I12" s="973"/>
      <c r="J12" s="973"/>
      <c r="K12" s="438"/>
      <c r="L12" s="973"/>
      <c r="M12" s="974"/>
      <c r="N12" s="974"/>
      <c r="O12" s="974"/>
      <c r="P12" s="974"/>
      <c r="Q12" s="974"/>
      <c r="R12" s="974"/>
      <c r="S12" s="974"/>
      <c r="T12" s="974"/>
      <c r="U12" s="439"/>
      <c r="V12" s="974"/>
      <c r="W12" s="975"/>
      <c r="X12" s="974"/>
      <c r="Y12" s="973"/>
      <c r="Z12" s="973"/>
      <c r="AA12" s="438"/>
      <c r="AB12" s="973"/>
      <c r="AC12" s="974"/>
      <c r="AD12" s="974"/>
      <c r="AE12" s="974"/>
    </row>
    <row r="13" spans="1:36" s="913" customFormat="1" ht="12" thickBot="1" x14ac:dyDescent="0.25">
      <c r="B13" s="934" t="s">
        <v>403</v>
      </c>
      <c r="E13" s="932"/>
      <c r="F13" s="1052"/>
      <c r="H13" s="914"/>
      <c r="I13" s="969"/>
      <c r="J13" s="969"/>
      <c r="K13" s="969"/>
      <c r="L13" s="969"/>
      <c r="M13" s="970"/>
      <c r="N13" s="970"/>
      <c r="O13" s="970"/>
      <c r="P13" s="970"/>
      <c r="Q13" s="970"/>
      <c r="R13" s="970"/>
      <c r="S13" s="970"/>
      <c r="T13" s="970"/>
      <c r="U13" s="440"/>
      <c r="V13" s="971"/>
      <c r="W13" s="972"/>
      <c r="X13" s="971"/>
      <c r="Y13" s="969"/>
      <c r="Z13" s="969"/>
      <c r="AA13" s="969"/>
      <c r="AB13" s="969"/>
      <c r="AC13" s="970"/>
      <c r="AD13" s="970"/>
      <c r="AE13" s="440"/>
    </row>
    <row r="14" spans="1:36" s="896" customFormat="1" ht="12" thickBot="1" x14ac:dyDescent="0.25">
      <c r="B14" s="896" t="s">
        <v>341</v>
      </c>
      <c r="C14" s="926" t="s">
        <v>404</v>
      </c>
      <c r="E14" s="899"/>
      <c r="F14" s="901"/>
      <c r="H14" s="899"/>
      <c r="I14" s="750"/>
      <c r="J14" s="973"/>
      <c r="K14" s="750"/>
      <c r="L14" s="973"/>
      <c r="M14" s="750"/>
      <c r="N14" s="973"/>
      <c r="O14" s="750"/>
      <c r="P14" s="973"/>
      <c r="Q14" s="750"/>
      <c r="R14" s="973"/>
      <c r="S14" s="750"/>
      <c r="T14" s="973"/>
      <c r="U14" s="35">
        <f t="shared" ref="U14:U26" si="0">SUM(K14:S14)</f>
        <v>0</v>
      </c>
      <c r="V14" s="974"/>
      <c r="W14" s="975"/>
      <c r="X14" s="974"/>
      <c r="Y14" s="750"/>
      <c r="Z14" s="973"/>
      <c r="AA14" s="750"/>
      <c r="AB14" s="973"/>
      <c r="AC14" s="750"/>
      <c r="AD14" s="973"/>
      <c r="AE14" s="35">
        <f t="shared" ref="AE14:AE26" si="1">SUM(Y14:AC14)</f>
        <v>0</v>
      </c>
    </row>
    <row r="15" spans="1:36" s="896" customFormat="1" ht="12" thickBot="1" x14ac:dyDescent="0.25">
      <c r="B15" s="896" t="s">
        <v>349</v>
      </c>
      <c r="C15" s="926" t="s">
        <v>423</v>
      </c>
      <c r="E15" s="899"/>
      <c r="F15" s="901"/>
      <c r="H15" s="899"/>
      <c r="I15" s="1049"/>
      <c r="J15" s="973"/>
      <c r="K15" s="1049"/>
      <c r="L15" s="973"/>
      <c r="M15" s="1049"/>
      <c r="N15" s="974"/>
      <c r="O15" s="1049"/>
      <c r="P15" s="974"/>
      <c r="Q15" s="1049"/>
      <c r="R15" s="974"/>
      <c r="S15" s="1049"/>
      <c r="T15" s="974"/>
      <c r="U15" s="35">
        <f t="shared" si="0"/>
        <v>0</v>
      </c>
      <c r="V15" s="974"/>
      <c r="W15" s="975"/>
      <c r="X15" s="974"/>
      <c r="Y15" s="1049"/>
      <c r="Z15" s="973"/>
      <c r="AA15" s="1049"/>
      <c r="AB15" s="973"/>
      <c r="AC15" s="1049"/>
      <c r="AD15" s="974"/>
      <c r="AE15" s="35">
        <f t="shared" si="1"/>
        <v>0</v>
      </c>
    </row>
    <row r="16" spans="1:36" s="896" customFormat="1" ht="12" thickBot="1" x14ac:dyDescent="0.25">
      <c r="B16" s="896" t="s">
        <v>361</v>
      </c>
      <c r="C16" s="926" t="s">
        <v>406</v>
      </c>
      <c r="E16" s="899"/>
      <c r="F16" s="901"/>
      <c r="H16" s="899"/>
      <c r="I16" s="750"/>
      <c r="J16" s="973"/>
      <c r="K16" s="750"/>
      <c r="L16" s="973"/>
      <c r="M16" s="750"/>
      <c r="N16" s="974"/>
      <c r="O16" s="750"/>
      <c r="P16" s="974"/>
      <c r="Q16" s="750"/>
      <c r="R16" s="974"/>
      <c r="S16" s="750"/>
      <c r="T16" s="974"/>
      <c r="U16" s="35">
        <f t="shared" si="0"/>
        <v>0</v>
      </c>
      <c r="V16" s="974"/>
      <c r="W16" s="975"/>
      <c r="X16" s="974"/>
      <c r="Y16" s="750"/>
      <c r="Z16" s="973"/>
      <c r="AA16" s="750"/>
      <c r="AB16" s="973"/>
      <c r="AC16" s="750"/>
      <c r="AD16" s="45"/>
      <c r="AE16" s="35">
        <f t="shared" si="1"/>
        <v>0</v>
      </c>
    </row>
    <row r="17" spans="1:31" s="896" customFormat="1" ht="12" thickBot="1" x14ac:dyDescent="0.25">
      <c r="B17" s="896" t="s">
        <v>613</v>
      </c>
      <c r="C17" s="926" t="s">
        <v>407</v>
      </c>
      <c r="E17" s="899"/>
      <c r="F17" s="901"/>
      <c r="H17" s="899"/>
      <c r="I17" s="1049"/>
      <c r="J17" s="973"/>
      <c r="K17" s="1049"/>
      <c r="L17" s="973"/>
      <c r="M17" s="1049"/>
      <c r="N17" s="974"/>
      <c r="O17" s="1049"/>
      <c r="P17" s="974"/>
      <c r="Q17" s="1049"/>
      <c r="R17" s="974"/>
      <c r="S17" s="1049"/>
      <c r="T17" s="974"/>
      <c r="U17" s="35">
        <f t="shared" si="0"/>
        <v>0</v>
      </c>
      <c r="V17" s="974"/>
      <c r="W17" s="975"/>
      <c r="X17" s="974"/>
      <c r="Y17" s="1049"/>
      <c r="Z17" s="973"/>
      <c r="AA17" s="1049"/>
      <c r="AB17" s="973"/>
      <c r="AC17" s="1049"/>
      <c r="AD17" s="974"/>
      <c r="AE17" s="35">
        <f t="shared" si="1"/>
        <v>0</v>
      </c>
    </row>
    <row r="18" spans="1:31" s="896" customFormat="1" ht="12" thickBot="1" x14ac:dyDescent="0.25">
      <c r="B18" s="896" t="s">
        <v>187</v>
      </c>
      <c r="C18" s="926" t="s">
        <v>408</v>
      </c>
      <c r="E18" s="899"/>
      <c r="F18" s="901"/>
      <c r="H18" s="899"/>
      <c r="I18" s="1049"/>
      <c r="J18" s="973"/>
      <c r="K18" s="1049"/>
      <c r="L18" s="973"/>
      <c r="M18" s="1049"/>
      <c r="N18" s="974"/>
      <c r="O18" s="1049"/>
      <c r="P18" s="974"/>
      <c r="Q18" s="1049"/>
      <c r="R18" s="974"/>
      <c r="S18" s="1049"/>
      <c r="T18" s="974"/>
      <c r="U18" s="35">
        <f t="shared" si="0"/>
        <v>0</v>
      </c>
      <c r="V18" s="974"/>
      <c r="W18" s="975"/>
      <c r="X18" s="974"/>
      <c r="Y18" s="1049"/>
      <c r="Z18" s="973"/>
      <c r="AA18" s="1049"/>
      <c r="AB18" s="973"/>
      <c r="AC18" s="1049"/>
      <c r="AD18" s="974"/>
      <c r="AE18" s="35">
        <f t="shared" si="1"/>
        <v>0</v>
      </c>
    </row>
    <row r="19" spans="1:31" s="896" customFormat="1" ht="12" thickBot="1" x14ac:dyDescent="0.25">
      <c r="B19" s="896" t="s">
        <v>188</v>
      </c>
      <c r="C19" s="926" t="s">
        <v>409</v>
      </c>
      <c r="E19" s="899"/>
      <c r="F19" s="901"/>
      <c r="H19" s="899"/>
      <c r="I19" s="750"/>
      <c r="J19" s="973"/>
      <c r="K19" s="750"/>
      <c r="L19" s="973"/>
      <c r="M19" s="750"/>
      <c r="N19" s="974"/>
      <c r="O19" s="750"/>
      <c r="P19" s="974"/>
      <c r="Q19" s="750"/>
      <c r="R19" s="974"/>
      <c r="S19" s="750"/>
      <c r="T19" s="974"/>
      <c r="U19" s="35">
        <f t="shared" si="0"/>
        <v>0</v>
      </c>
      <c r="V19" s="974"/>
      <c r="W19" s="975"/>
      <c r="X19" s="974"/>
      <c r="Y19" s="750"/>
      <c r="Z19" s="973"/>
      <c r="AA19" s="750"/>
      <c r="AB19" s="973"/>
      <c r="AC19" s="750"/>
      <c r="AD19" s="974"/>
      <c r="AE19" s="35">
        <f t="shared" si="1"/>
        <v>0</v>
      </c>
    </row>
    <row r="20" spans="1:31" s="896" customFormat="1" ht="12" thickBot="1" x14ac:dyDescent="0.25">
      <c r="B20" s="896" t="s">
        <v>189</v>
      </c>
      <c r="C20" s="926" t="s">
        <v>410</v>
      </c>
      <c r="E20" s="899"/>
      <c r="F20" s="901"/>
      <c r="H20" s="933"/>
      <c r="I20" s="750"/>
      <c r="J20" s="973"/>
      <c r="K20" s="750"/>
      <c r="L20" s="973"/>
      <c r="M20" s="750"/>
      <c r="N20" s="974"/>
      <c r="O20" s="750"/>
      <c r="P20" s="974"/>
      <c r="Q20" s="750"/>
      <c r="R20" s="974"/>
      <c r="S20" s="750"/>
      <c r="T20" s="974"/>
      <c r="U20" s="35">
        <f t="shared" si="0"/>
        <v>0</v>
      </c>
      <c r="V20" s="974"/>
      <c r="W20" s="975"/>
      <c r="X20" s="974"/>
      <c r="Y20" s="750"/>
      <c r="Z20" s="973"/>
      <c r="AA20" s="750"/>
      <c r="AB20" s="973"/>
      <c r="AC20" s="750"/>
      <c r="AD20" s="974"/>
      <c r="AE20" s="35">
        <f t="shared" si="1"/>
        <v>0</v>
      </c>
    </row>
    <row r="21" spans="1:31" s="896" customFormat="1" ht="12" thickBot="1" x14ac:dyDescent="0.25">
      <c r="B21" s="896" t="s">
        <v>190</v>
      </c>
      <c r="C21" s="926" t="s">
        <v>411</v>
      </c>
      <c r="E21" s="899"/>
      <c r="F21" s="901"/>
      <c r="H21" s="933"/>
      <c r="I21" s="750"/>
      <c r="J21" s="973"/>
      <c r="K21" s="750"/>
      <c r="L21" s="973"/>
      <c r="M21" s="750"/>
      <c r="N21" s="974"/>
      <c r="O21" s="750"/>
      <c r="P21" s="974"/>
      <c r="Q21" s="750"/>
      <c r="R21" s="974"/>
      <c r="S21" s="750"/>
      <c r="T21" s="974"/>
      <c r="U21" s="35">
        <f t="shared" si="0"/>
        <v>0</v>
      </c>
      <c r="V21" s="974"/>
      <c r="W21" s="975"/>
      <c r="X21" s="974"/>
      <c r="Y21" s="750"/>
      <c r="Z21" s="973"/>
      <c r="AA21" s="750"/>
      <c r="AB21" s="973"/>
      <c r="AC21" s="750"/>
      <c r="AD21" s="974"/>
      <c r="AE21" s="35">
        <f t="shared" si="1"/>
        <v>0</v>
      </c>
    </row>
    <row r="22" spans="1:31" s="896" customFormat="1" ht="12" thickBot="1" x14ac:dyDescent="0.25">
      <c r="B22" s="896" t="s">
        <v>191</v>
      </c>
      <c r="C22" s="926" t="s">
        <v>412</v>
      </c>
      <c r="E22" s="899"/>
      <c r="F22" s="901"/>
      <c r="H22" s="933"/>
      <c r="I22" s="750"/>
      <c r="J22" s="973"/>
      <c r="K22" s="750"/>
      <c r="L22" s="973"/>
      <c r="M22" s="750"/>
      <c r="N22" s="974"/>
      <c r="O22" s="750"/>
      <c r="P22" s="974"/>
      <c r="Q22" s="750"/>
      <c r="R22" s="974"/>
      <c r="S22" s="750"/>
      <c r="T22" s="974"/>
      <c r="U22" s="35">
        <f t="shared" si="0"/>
        <v>0</v>
      </c>
      <c r="V22" s="974"/>
      <c r="W22" s="975"/>
      <c r="X22" s="974"/>
      <c r="Y22" s="750"/>
      <c r="Z22" s="973"/>
      <c r="AA22" s="750"/>
      <c r="AB22" s="973"/>
      <c r="AC22" s="750"/>
      <c r="AD22" s="974"/>
      <c r="AE22" s="35">
        <f t="shared" si="1"/>
        <v>0</v>
      </c>
    </row>
    <row r="23" spans="1:31" s="896" customFormat="1" ht="12" thickBot="1" x14ac:dyDescent="0.25">
      <c r="B23" s="896" t="s">
        <v>192</v>
      </c>
      <c r="C23" s="926" t="s">
        <v>414</v>
      </c>
      <c r="E23" s="899"/>
      <c r="F23" s="901"/>
      <c r="H23" s="899"/>
      <c r="I23" s="750"/>
      <c r="J23" s="973"/>
      <c r="K23" s="750"/>
      <c r="L23" s="973"/>
      <c r="M23" s="750"/>
      <c r="N23" s="974"/>
      <c r="O23" s="750"/>
      <c r="P23" s="974"/>
      <c r="Q23" s="750"/>
      <c r="R23" s="974"/>
      <c r="S23" s="750"/>
      <c r="T23" s="974"/>
      <c r="U23" s="35">
        <f t="shared" si="0"/>
        <v>0</v>
      </c>
      <c r="V23" s="974"/>
      <c r="W23" s="975"/>
      <c r="X23" s="974"/>
      <c r="Y23" s="750"/>
      <c r="Z23" s="973"/>
      <c r="AA23" s="750"/>
      <c r="AB23" s="973"/>
      <c r="AC23" s="750"/>
      <c r="AD23" s="974"/>
      <c r="AE23" s="35">
        <f t="shared" si="1"/>
        <v>0</v>
      </c>
    </row>
    <row r="24" spans="1:31" s="896" customFormat="1" ht="12" thickBot="1" x14ac:dyDescent="0.25">
      <c r="B24" s="896" t="s">
        <v>193</v>
      </c>
      <c r="C24" s="926" t="s">
        <v>424</v>
      </c>
      <c r="E24" s="899"/>
      <c r="F24" s="901"/>
      <c r="H24" s="899"/>
      <c r="I24" s="750"/>
      <c r="J24" s="973"/>
      <c r="K24" s="750"/>
      <c r="L24" s="973"/>
      <c r="M24" s="750"/>
      <c r="N24" s="973"/>
      <c r="O24" s="750"/>
      <c r="P24" s="973"/>
      <c r="Q24" s="750"/>
      <c r="R24" s="973"/>
      <c r="S24" s="750"/>
      <c r="T24" s="973"/>
      <c r="U24" s="35">
        <f t="shared" si="0"/>
        <v>0</v>
      </c>
      <c r="V24" s="974"/>
      <c r="W24" s="975"/>
      <c r="X24" s="974"/>
      <c r="Y24" s="750"/>
      <c r="Z24" s="973"/>
      <c r="AA24" s="750"/>
      <c r="AB24" s="973"/>
      <c r="AC24" s="750"/>
      <c r="AD24" s="973"/>
      <c r="AE24" s="35">
        <f t="shared" si="1"/>
        <v>0</v>
      </c>
    </row>
    <row r="25" spans="1:31" s="896" customFormat="1" ht="12" thickBot="1" x14ac:dyDescent="0.25">
      <c r="B25" s="896" t="s">
        <v>196</v>
      </c>
      <c r="C25" s="926" t="s">
        <v>425</v>
      </c>
      <c r="E25" s="899"/>
      <c r="F25" s="901"/>
      <c r="H25" s="899"/>
      <c r="I25" s="750"/>
      <c r="J25" s="973"/>
      <c r="K25" s="750"/>
      <c r="L25" s="973"/>
      <c r="M25" s="750"/>
      <c r="N25" s="973"/>
      <c r="O25" s="750"/>
      <c r="P25" s="973"/>
      <c r="Q25" s="750"/>
      <c r="R25" s="973"/>
      <c r="S25" s="750"/>
      <c r="T25" s="973"/>
      <c r="U25" s="35">
        <f t="shared" si="0"/>
        <v>0</v>
      </c>
      <c r="V25" s="974"/>
      <c r="W25" s="975"/>
      <c r="X25" s="974"/>
      <c r="Y25" s="750"/>
      <c r="Z25" s="973"/>
      <c r="AA25" s="750"/>
      <c r="AB25" s="973"/>
      <c r="AC25" s="750"/>
      <c r="AD25" s="973"/>
      <c r="AE25" s="35">
        <f t="shared" si="1"/>
        <v>0</v>
      </c>
    </row>
    <row r="26" spans="1:31" s="896" customFormat="1" ht="12" thickBot="1" x14ac:dyDescent="0.25">
      <c r="B26" s="896" t="s">
        <v>197</v>
      </c>
      <c r="C26" s="926" t="s">
        <v>426</v>
      </c>
      <c r="E26" s="899"/>
      <c r="F26" s="901"/>
      <c r="H26" s="899"/>
      <c r="I26" s="1049"/>
      <c r="J26" s="973"/>
      <c r="K26" s="1049"/>
      <c r="L26" s="973"/>
      <c r="M26" s="1049"/>
      <c r="N26" s="974"/>
      <c r="O26" s="1049"/>
      <c r="P26" s="974"/>
      <c r="Q26" s="1049"/>
      <c r="R26" s="974"/>
      <c r="S26" s="1049"/>
      <c r="T26" s="974"/>
      <c r="U26" s="35">
        <f t="shared" si="0"/>
        <v>0</v>
      </c>
      <c r="V26" s="974"/>
      <c r="W26" s="975"/>
      <c r="X26" s="974"/>
      <c r="Y26" s="1049"/>
      <c r="Z26" s="973"/>
      <c r="AA26" s="1049"/>
      <c r="AB26" s="973"/>
      <c r="AC26" s="1049"/>
      <c r="AD26" s="974"/>
      <c r="AE26" s="35">
        <f t="shared" si="1"/>
        <v>0</v>
      </c>
    </row>
    <row r="27" spans="1:31" s="896" customFormat="1" ht="12" thickBot="1" x14ac:dyDescent="0.25">
      <c r="E27" s="899"/>
      <c r="F27" s="901"/>
      <c r="H27" s="931"/>
      <c r="I27" s="976"/>
      <c r="J27" s="976"/>
      <c r="K27" s="976"/>
      <c r="L27" s="976"/>
      <c r="M27" s="976"/>
      <c r="N27" s="976"/>
      <c r="O27" s="976"/>
      <c r="P27" s="976"/>
      <c r="Q27" s="976"/>
      <c r="R27" s="976"/>
      <c r="S27" s="977"/>
      <c r="T27" s="437"/>
      <c r="U27" s="437"/>
      <c r="V27" s="978"/>
      <c r="W27" s="979"/>
      <c r="X27" s="978"/>
      <c r="Y27" s="977"/>
      <c r="Z27" s="976"/>
      <c r="AA27" s="976"/>
      <c r="AB27" s="976"/>
      <c r="AC27" s="977"/>
      <c r="AD27" s="437"/>
      <c r="AE27" s="437"/>
    </row>
    <row r="28" spans="1:31" s="896" customFormat="1" ht="12" thickBot="1" x14ac:dyDescent="0.25">
      <c r="B28" s="897" t="s">
        <v>198</v>
      </c>
      <c r="C28" s="934" t="s">
        <v>199</v>
      </c>
      <c r="E28" s="933"/>
      <c r="F28" s="934"/>
      <c r="H28" s="897"/>
      <c r="I28" s="980">
        <f>SUM(I14:I26)</f>
        <v>0</v>
      </c>
      <c r="J28" s="436"/>
      <c r="K28" s="980">
        <f>SUM(K14:K26)</f>
        <v>0</v>
      </c>
      <c r="L28" s="436"/>
      <c r="M28" s="980">
        <f>SUM(M14:M26)</f>
        <v>0</v>
      </c>
      <c r="N28" s="974"/>
      <c r="O28" s="980">
        <f>SUM(O14:O26)</f>
        <v>0</v>
      </c>
      <c r="P28" s="974"/>
      <c r="Q28" s="980">
        <f>SUM(Q14:Q26)</f>
        <v>0</v>
      </c>
      <c r="R28" s="974"/>
      <c r="S28" s="980">
        <f>SUM(S14:S26)</f>
        <v>0</v>
      </c>
      <c r="T28" s="974"/>
      <c r="U28" s="35">
        <f>SUM(K28:S28)</f>
        <v>0</v>
      </c>
      <c r="V28" s="974"/>
      <c r="W28" s="975"/>
      <c r="X28" s="974"/>
      <c r="Y28" s="980">
        <f>SUM(Y14:Y26)</f>
        <v>0</v>
      </c>
      <c r="Z28" s="436"/>
      <c r="AA28" s="980">
        <f>SUM(AA14:AA26)</f>
        <v>0</v>
      </c>
      <c r="AB28" s="436"/>
      <c r="AC28" s="980">
        <f>SUM(AC14:AC26)</f>
        <v>0</v>
      </c>
      <c r="AD28" s="974"/>
      <c r="AE28" s="35">
        <f>SUM(Y28:AC28)</f>
        <v>0</v>
      </c>
    </row>
    <row r="29" spans="1:31" s="896" customFormat="1" ht="12" thickBot="1" x14ac:dyDescent="0.25">
      <c r="E29" s="899"/>
      <c r="F29" s="901"/>
      <c r="G29" s="899"/>
      <c r="H29" s="899"/>
      <c r="I29" s="899"/>
      <c r="J29" s="899"/>
      <c r="K29" s="899"/>
      <c r="L29" s="901"/>
      <c r="W29" s="912"/>
      <c r="Y29" s="899"/>
      <c r="Z29" s="899"/>
      <c r="AA29" s="899"/>
      <c r="AB29" s="901"/>
    </row>
    <row r="30" spans="1:31" s="896" customFormat="1" ht="12" thickBot="1" x14ac:dyDescent="0.25">
      <c r="B30" s="898" t="s">
        <v>146</v>
      </c>
      <c r="F30" s="898"/>
      <c r="I30" s="898"/>
      <c r="K30" s="952"/>
      <c r="L30" s="900"/>
      <c r="U30" s="35">
        <f>U11+U28</f>
        <v>0</v>
      </c>
      <c r="W30" s="912"/>
      <c r="Y30" s="898" t="s">
        <v>427</v>
      </c>
      <c r="AA30" s="952"/>
      <c r="AB30" s="900"/>
      <c r="AE30" s="35">
        <f>AE11+AE28</f>
        <v>0</v>
      </c>
    </row>
    <row r="31" spans="1:31" s="896" customFormat="1" ht="11.25" x14ac:dyDescent="0.2">
      <c r="B31" s="898"/>
      <c r="F31" s="898"/>
      <c r="I31" s="898"/>
      <c r="K31" s="952"/>
      <c r="L31" s="900"/>
      <c r="U31" s="981"/>
      <c r="Y31" s="898"/>
      <c r="AA31" s="952"/>
      <c r="AB31" s="900"/>
      <c r="AE31" s="981"/>
    </row>
    <row r="32" spans="1:31" s="954" customFormat="1" ht="12" thickBot="1" x14ac:dyDescent="0.25">
      <c r="A32" s="896"/>
      <c r="B32" s="933" t="s">
        <v>243</v>
      </c>
      <c r="C32" s="899"/>
      <c r="D32" s="899"/>
      <c r="E32" s="901"/>
      <c r="F32" s="900"/>
      <c r="G32" s="952"/>
      <c r="H32" s="953"/>
      <c r="I32" s="896"/>
      <c r="J32" s="896"/>
      <c r="K32" s="947"/>
      <c r="L32" s="896"/>
      <c r="M32" s="896"/>
      <c r="N32" s="952"/>
      <c r="O32" s="952"/>
      <c r="P32" s="952"/>
      <c r="Q32" s="896"/>
      <c r="R32" s="952"/>
      <c r="S32" s="900"/>
      <c r="T32" s="896"/>
    </row>
    <row r="33" spans="2:9" ht="12" thickBot="1" x14ac:dyDescent="0.25">
      <c r="B33" s="955"/>
      <c r="D33" s="899" t="s">
        <v>315</v>
      </c>
      <c r="E33" s="901"/>
      <c r="F33" s="899"/>
      <c r="H33" s="956"/>
      <c r="I33" s="956"/>
    </row>
    <row r="34" spans="2:9" ht="12" thickBot="1" x14ac:dyDescent="0.25">
      <c r="B34" s="957"/>
      <c r="D34" s="899" t="s">
        <v>316</v>
      </c>
      <c r="E34" s="901"/>
      <c r="H34" s="901"/>
      <c r="I34" s="901"/>
    </row>
    <row r="35" spans="2:9" s="896" customFormat="1" ht="11.25" x14ac:dyDescent="0.2">
      <c r="B35" s="913" t="s">
        <v>338</v>
      </c>
      <c r="D35" s="896" t="s">
        <v>456</v>
      </c>
      <c r="E35" s="900"/>
    </row>
    <row r="36" spans="2:9" s="896" customFormat="1" ht="11.25" x14ac:dyDescent="0.2">
      <c r="F36" s="900"/>
    </row>
    <row r="37" spans="2:9" s="896" customFormat="1" ht="11.25" hidden="1" x14ac:dyDescent="0.2">
      <c r="F37" s="900"/>
    </row>
    <row r="38" spans="2:9" s="896" customFormat="1" ht="11.25" hidden="1" x14ac:dyDescent="0.2">
      <c r="F38" s="900"/>
    </row>
    <row r="39" spans="2:9" s="896" customFormat="1" ht="11.25" hidden="1" x14ac:dyDescent="0.2">
      <c r="F39" s="900"/>
    </row>
    <row r="40" spans="2:9" s="896" customFormat="1" ht="11.25" hidden="1" x14ac:dyDescent="0.2">
      <c r="F40" s="900"/>
    </row>
    <row r="41" spans="2:9" s="896" customFormat="1" ht="11.25" hidden="1" x14ac:dyDescent="0.2">
      <c r="F41" s="900"/>
    </row>
    <row r="42" spans="2:9" s="896" customFormat="1" ht="11.25" hidden="1" x14ac:dyDescent="0.2">
      <c r="F42" s="900"/>
    </row>
    <row r="43" spans="2:9" s="896" customFormat="1" ht="11.25" hidden="1" x14ac:dyDescent="0.2">
      <c r="F43" s="900"/>
    </row>
    <row r="44" spans="2:9" s="896" customFormat="1" ht="11.25" hidden="1" x14ac:dyDescent="0.2">
      <c r="F44" s="900"/>
    </row>
    <row r="45" spans="2:9" s="896" customFormat="1" ht="11.25" hidden="1" x14ac:dyDescent="0.2">
      <c r="F45" s="900"/>
    </row>
    <row r="46" spans="2:9" s="896" customFormat="1" ht="11.25" hidden="1" x14ac:dyDescent="0.2">
      <c r="F46" s="900"/>
    </row>
    <row r="47" spans="2:9" s="896" customFormat="1" ht="11.25" hidden="1" x14ac:dyDescent="0.2">
      <c r="F47" s="900"/>
    </row>
    <row r="48" spans="2:9" s="896" customFormat="1" ht="11.25" hidden="1" x14ac:dyDescent="0.2">
      <c r="F48" s="900"/>
    </row>
    <row r="49" ht="11.25" hidden="1" x14ac:dyDescent="0.2"/>
    <row r="50" ht="11.25" hidden="1" x14ac:dyDescent="0.2"/>
    <row r="51" ht="11.25" hidden="1" x14ac:dyDescent="0.2"/>
    <row r="52" ht="11.25" hidden="1" x14ac:dyDescent="0.2"/>
    <row r="53" ht="11.25" hidden="1" x14ac:dyDescent="0.2"/>
    <row r="54" ht="11.25" hidden="1" x14ac:dyDescent="0.2"/>
    <row r="55" ht="11.25" hidden="1" x14ac:dyDescent="0.2"/>
  </sheetData>
  <sheetProtection algorithmName="SHA-512" hashValue="Pn0FtdWS/MvZ/GBreAPh1KGK76MtfvnqPzhzX0HRbFkFS/MylbsRsMyFApxn9Wk/9BJe58HkEthnhJkCwaDS4Q==" saltValue="GMEpUIrxvJzUB7VDvxbkEQ==" spinCount="100000" sheet="1" objects="1" scenarios="1"/>
  <pageMargins left="0.34" right="0.34" top="0.5" bottom="0.4" header="0.2" footer="0.2"/>
  <pageSetup paperSize="9" scale="76" orientation="landscape" r:id="rId1"/>
  <headerFooter alignWithMargins="0">
    <oddFooter>&amp;L&amp;8&amp;A&amp;R&amp;8&amp;P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9"/>
  <sheetViews>
    <sheetView showGridLines="0" zoomScale="60" zoomScaleNormal="60" workbookViewId="0">
      <selection activeCell="AJ2" sqref="AJ2"/>
    </sheetView>
  </sheetViews>
  <sheetFormatPr defaultColWidth="0" defaultRowHeight="0" customHeight="1" zeroHeight="1" x14ac:dyDescent="0.2"/>
  <cols>
    <col min="1" max="1" width="2.140625" style="899" customWidth="1"/>
    <col min="2" max="2" width="5.7109375" style="899" customWidth="1"/>
    <col min="3" max="4" width="2.140625" style="899" customWidth="1"/>
    <col min="5" max="5" width="4.140625" style="901" customWidth="1"/>
    <col min="6" max="6" width="34.28515625" style="899" customWidth="1"/>
    <col min="7" max="7" width="0.7109375" style="899" customWidth="1"/>
    <col min="8" max="8" width="11" style="899" customWidth="1"/>
    <col min="9" max="9" width="0.85546875" style="899" customWidth="1"/>
    <col min="10" max="10" width="11" style="899" customWidth="1"/>
    <col min="11" max="11" width="0.85546875" style="899" customWidth="1"/>
    <col min="12" max="12" width="11" style="899" customWidth="1"/>
    <col min="13" max="13" width="0.85546875" style="899" customWidth="1"/>
    <col min="14" max="14" width="11" style="899" customWidth="1"/>
    <col min="15" max="15" width="0.85546875" style="899" customWidth="1"/>
    <col min="16" max="16" width="11" style="899" customWidth="1"/>
    <col min="17" max="17" width="0.85546875" style="899" customWidth="1"/>
    <col min="18" max="18" width="11" style="899" customWidth="1"/>
    <col min="19" max="19" width="0.85546875" style="899" customWidth="1"/>
    <col min="20" max="20" width="11" style="899" customWidth="1"/>
    <col min="21" max="21" width="0.85546875" style="899" customWidth="1"/>
    <col min="22" max="22" width="11" style="899" customWidth="1"/>
    <col min="23" max="23" width="0.85546875" style="899" customWidth="1"/>
    <col min="24" max="24" width="11" style="899" customWidth="1"/>
    <col min="25" max="25" width="0.85546875" style="899" customWidth="1"/>
    <col min="26" max="26" width="11" style="899" customWidth="1"/>
    <col min="27" max="27" width="0.85546875" style="899" customWidth="1"/>
    <col min="28" max="28" width="0.28515625" style="899" customWidth="1"/>
    <col min="29" max="29" width="0.85546875" style="899" customWidth="1"/>
    <col min="30" max="30" width="11" style="899" customWidth="1"/>
    <col min="31" max="31" width="0.85546875" style="899" customWidth="1"/>
    <col min="32" max="32" width="11" style="899" customWidth="1"/>
    <col min="33" max="33" width="0.85546875" style="899" customWidth="1"/>
    <col min="34" max="34" width="11" style="899" customWidth="1"/>
    <col min="35" max="35" width="0.85546875" style="899" customWidth="1"/>
    <col min="36" max="36" width="11" style="899" customWidth="1"/>
    <col min="37" max="37" width="2.140625" style="899" customWidth="1"/>
    <col min="38" max="16384" width="0" style="899" hidden="1"/>
  </cols>
  <sheetData>
    <row r="1" spans="1:36" ht="13.5" thickBot="1" x14ac:dyDescent="0.3">
      <c r="A1" s="896"/>
      <c r="B1" s="610" t="s">
        <v>1230</v>
      </c>
      <c r="C1" s="896"/>
      <c r="D1" s="896"/>
      <c r="E1" s="900"/>
      <c r="F1" s="896"/>
      <c r="G1" s="896"/>
      <c r="H1" s="896"/>
      <c r="AI1" s="31" t="s">
        <v>213</v>
      </c>
      <c r="AJ1" s="738" t="str">
        <f>IF('Sec A Balance Sheet - SF'!$I$1=0," ",'Sec A Balance Sheet - SF'!$I$1)</f>
        <v xml:space="preserve"> </v>
      </c>
    </row>
    <row r="2" spans="1:36" ht="12.75" x14ac:dyDescent="0.25">
      <c r="A2" s="896"/>
      <c r="B2" s="610" t="s">
        <v>371</v>
      </c>
      <c r="C2" s="896"/>
      <c r="D2" s="896"/>
      <c r="E2" s="900"/>
      <c r="F2" s="896"/>
      <c r="G2" s="896"/>
      <c r="H2" s="896"/>
    </row>
    <row r="3" spans="1:36" ht="11.25" x14ac:dyDescent="0.2">
      <c r="B3" s="569" t="s">
        <v>428</v>
      </c>
    </row>
    <row r="4" spans="1:36" ht="12" thickBot="1" x14ac:dyDescent="0.25">
      <c r="B4" s="902"/>
      <c r="C4" s="899" t="s">
        <v>460</v>
      </c>
    </row>
    <row r="5" spans="1:36" s="896" customFormat="1" ht="12" customHeight="1" thickTop="1" x14ac:dyDescent="0.2">
      <c r="B5" s="902"/>
      <c r="C5" s="899" t="s">
        <v>461</v>
      </c>
      <c r="D5" s="903"/>
      <c r="E5" s="903"/>
      <c r="F5" s="903"/>
      <c r="H5" s="904"/>
      <c r="I5" s="905"/>
      <c r="J5" s="906" t="s">
        <v>374</v>
      </c>
      <c r="K5" s="905"/>
      <c r="L5" s="907"/>
      <c r="M5" s="899"/>
      <c r="N5" s="908"/>
      <c r="O5" s="905"/>
      <c r="P5" s="909"/>
      <c r="Q5" s="905"/>
      <c r="R5" s="905"/>
      <c r="S5" s="905"/>
      <c r="T5" s="910" t="s">
        <v>133</v>
      </c>
      <c r="U5" s="905"/>
      <c r="V5" s="905"/>
      <c r="W5" s="905"/>
      <c r="X5" s="905"/>
      <c r="Y5" s="905"/>
      <c r="Z5" s="911"/>
      <c r="AB5" s="912"/>
      <c r="AD5" s="899"/>
      <c r="AE5" s="899"/>
      <c r="AF5" s="899"/>
      <c r="AG5" s="899"/>
      <c r="AH5" s="899"/>
      <c r="AI5" s="899"/>
      <c r="AJ5" s="899"/>
    </row>
    <row r="6" spans="1:36" s="913" customFormat="1" ht="40.5" customHeight="1" thickBot="1" x14ac:dyDescent="0.25">
      <c r="B6" s="1272" t="s">
        <v>373</v>
      </c>
      <c r="C6" s="1272"/>
      <c r="D6" s="1272"/>
      <c r="E6" s="1272"/>
      <c r="F6" s="1272"/>
      <c r="G6" s="914"/>
      <c r="H6" s="915" t="s">
        <v>375</v>
      </c>
      <c r="I6" s="916"/>
      <c r="J6" s="916" t="s">
        <v>376</v>
      </c>
      <c r="K6" s="916"/>
      <c r="L6" s="917" t="s">
        <v>377</v>
      </c>
      <c r="M6" s="899"/>
      <c r="N6" s="915" t="s">
        <v>378</v>
      </c>
      <c r="O6" s="916"/>
      <c r="P6" s="916" t="s">
        <v>379</v>
      </c>
      <c r="Q6" s="918"/>
      <c r="R6" s="916" t="s">
        <v>380</v>
      </c>
      <c r="S6" s="916"/>
      <c r="T6" s="916" t="s">
        <v>381</v>
      </c>
      <c r="U6" s="916"/>
      <c r="V6" s="916" t="s">
        <v>382</v>
      </c>
      <c r="W6" s="916"/>
      <c r="X6" s="916" t="s">
        <v>383</v>
      </c>
      <c r="Y6" s="916"/>
      <c r="Z6" s="917" t="s">
        <v>384</v>
      </c>
      <c r="AB6" s="912"/>
      <c r="AD6" s="914"/>
      <c r="AE6" s="914"/>
      <c r="AF6" s="914"/>
      <c r="AG6" s="919"/>
      <c r="AH6" s="920"/>
      <c r="AI6" s="920"/>
      <c r="AJ6" s="921"/>
    </row>
    <row r="7" spans="1:36" s="913" customFormat="1" ht="12.75" thickTop="1" thickBot="1" x14ac:dyDescent="0.25">
      <c r="E7" s="922"/>
      <c r="G7" s="920"/>
      <c r="H7" s="923"/>
      <c r="I7" s="923"/>
      <c r="J7" s="923"/>
      <c r="K7" s="923"/>
      <c r="L7" s="923"/>
      <c r="M7" s="896"/>
      <c r="N7" s="923"/>
      <c r="O7" s="923"/>
      <c r="P7" s="923"/>
      <c r="Q7" s="924"/>
      <c r="R7" s="923"/>
      <c r="S7" s="923"/>
      <c r="T7" s="923"/>
      <c r="U7" s="923"/>
      <c r="V7" s="923"/>
      <c r="W7" s="923"/>
      <c r="X7" s="923"/>
      <c r="Y7" s="923"/>
      <c r="Z7" s="923"/>
      <c r="AB7" s="912"/>
      <c r="AD7" s="920"/>
      <c r="AE7" s="920"/>
      <c r="AF7" s="920"/>
      <c r="AG7" s="925"/>
      <c r="AH7" s="920"/>
      <c r="AI7" s="920"/>
      <c r="AJ7" s="921"/>
    </row>
    <row r="8" spans="1:36" ht="12" thickBot="1" x14ac:dyDescent="0.25">
      <c r="B8" s="899" t="s">
        <v>340</v>
      </c>
      <c r="C8" s="926" t="s">
        <v>385</v>
      </c>
      <c r="J8" s="927"/>
      <c r="K8" s="927"/>
      <c r="N8" s="896"/>
      <c r="O8" s="896"/>
      <c r="P8" s="928"/>
      <c r="Q8" s="901"/>
      <c r="R8" s="928"/>
      <c r="Z8" s="929">
        <f>P8+R8+T8</f>
        <v>0</v>
      </c>
      <c r="AB8" s="912"/>
      <c r="AG8" s="901"/>
    </row>
    <row r="9" spans="1:36" ht="12" thickBot="1" x14ac:dyDescent="0.25">
      <c r="B9" s="899" t="s">
        <v>348</v>
      </c>
      <c r="C9" s="926" t="s">
        <v>386</v>
      </c>
      <c r="H9" s="928"/>
      <c r="J9" s="930">
        <v>0</v>
      </c>
      <c r="L9" s="928"/>
      <c r="N9" s="896"/>
      <c r="O9" s="896"/>
      <c r="P9" s="928"/>
      <c r="Q9" s="901"/>
      <c r="R9" s="928"/>
      <c r="T9" s="928"/>
      <c r="Z9" s="929">
        <f t="shared" ref="Z9:Z18" si="0">P9+R9+T9</f>
        <v>0</v>
      </c>
      <c r="AB9" s="912"/>
      <c r="AG9" s="901"/>
    </row>
    <row r="10" spans="1:36" s="896" customFormat="1" ht="12" thickBot="1" x14ac:dyDescent="0.25">
      <c r="B10" s="896" t="s">
        <v>360</v>
      </c>
      <c r="C10" s="926" t="s">
        <v>387</v>
      </c>
      <c r="D10" s="899"/>
      <c r="E10" s="901"/>
      <c r="G10" s="899"/>
      <c r="H10" s="928"/>
      <c r="I10" s="899"/>
      <c r="J10" s="930">
        <v>0.05</v>
      </c>
      <c r="K10" s="931"/>
      <c r="L10" s="928"/>
      <c r="M10" s="899"/>
      <c r="N10" s="913"/>
      <c r="P10" s="928"/>
      <c r="Q10" s="901"/>
      <c r="R10" s="928"/>
      <c r="T10" s="928"/>
      <c r="Z10" s="929">
        <f t="shared" si="0"/>
        <v>0</v>
      </c>
      <c r="AB10" s="912"/>
      <c r="AD10" s="932"/>
      <c r="AE10" s="899"/>
      <c r="AF10" s="899"/>
      <c r="AG10" s="901"/>
    </row>
    <row r="11" spans="1:36" s="896" customFormat="1" ht="12" thickBot="1" x14ac:dyDescent="0.25">
      <c r="B11" s="896" t="s">
        <v>607</v>
      </c>
      <c r="C11" s="926" t="s">
        <v>388</v>
      </c>
      <c r="D11" s="899"/>
      <c r="E11" s="901"/>
      <c r="G11" s="899"/>
      <c r="H11" s="928"/>
      <c r="I11" s="899"/>
      <c r="J11" s="930">
        <v>0.1</v>
      </c>
      <c r="K11" s="931"/>
      <c r="L11" s="928"/>
      <c r="M11" s="899"/>
      <c r="N11" s="913"/>
      <c r="P11" s="928"/>
      <c r="Q11" s="901"/>
      <c r="R11" s="928"/>
      <c r="T11" s="928"/>
      <c r="Z11" s="929">
        <f t="shared" si="0"/>
        <v>0</v>
      </c>
      <c r="AB11" s="912"/>
      <c r="AD11" s="932"/>
      <c r="AE11" s="899"/>
      <c r="AF11" s="899"/>
      <c r="AG11" s="901"/>
    </row>
    <row r="12" spans="1:36" s="896" customFormat="1" ht="12" thickBot="1" x14ac:dyDescent="0.25">
      <c r="B12" s="896" t="s">
        <v>608</v>
      </c>
      <c r="C12" s="926" t="s">
        <v>389</v>
      </c>
      <c r="D12" s="899"/>
      <c r="E12" s="901"/>
      <c r="G12" s="899"/>
      <c r="H12" s="928"/>
      <c r="I12" s="899"/>
      <c r="J12" s="930">
        <v>0.05</v>
      </c>
      <c r="K12" s="931"/>
      <c r="L12" s="928"/>
      <c r="M12" s="899"/>
      <c r="P12" s="928"/>
      <c r="Q12" s="901"/>
      <c r="R12" s="928"/>
      <c r="T12" s="928"/>
      <c r="Z12" s="929">
        <f t="shared" si="0"/>
        <v>0</v>
      </c>
      <c r="AB12" s="912"/>
      <c r="AD12" s="899"/>
      <c r="AE12" s="899"/>
      <c r="AF12" s="899"/>
      <c r="AG12" s="901"/>
    </row>
    <row r="13" spans="1:36" s="896" customFormat="1" ht="12" thickBot="1" x14ac:dyDescent="0.25">
      <c r="B13" s="896" t="s">
        <v>609</v>
      </c>
      <c r="C13" s="926" t="s">
        <v>390</v>
      </c>
      <c r="D13" s="933"/>
      <c r="E13" s="901"/>
      <c r="G13" s="933"/>
      <c r="H13" s="928"/>
      <c r="I13" s="933"/>
      <c r="J13" s="930">
        <v>0.1</v>
      </c>
      <c r="K13" s="931"/>
      <c r="L13" s="928"/>
      <c r="M13" s="933"/>
      <c r="N13" s="897"/>
      <c r="O13" s="897"/>
      <c r="P13" s="928"/>
      <c r="Q13" s="934"/>
      <c r="R13" s="928"/>
      <c r="T13" s="928"/>
      <c r="Z13" s="929">
        <f t="shared" si="0"/>
        <v>0</v>
      </c>
      <c r="AB13" s="912"/>
      <c r="AD13" s="933"/>
      <c r="AE13" s="933"/>
      <c r="AF13" s="933"/>
      <c r="AG13" s="934"/>
    </row>
    <row r="14" spans="1:36" s="896" customFormat="1" ht="12" thickBot="1" x14ac:dyDescent="0.25">
      <c r="B14" s="896" t="s">
        <v>610</v>
      </c>
      <c r="C14" s="926" t="s">
        <v>391</v>
      </c>
      <c r="D14" s="933"/>
      <c r="E14" s="901"/>
      <c r="G14" s="933"/>
      <c r="H14" s="928"/>
      <c r="I14" s="933"/>
      <c r="J14" s="930">
        <v>0.15</v>
      </c>
      <c r="K14" s="931"/>
      <c r="L14" s="928"/>
      <c r="M14" s="933"/>
      <c r="N14" s="897"/>
      <c r="O14" s="897"/>
      <c r="P14" s="928"/>
      <c r="Q14" s="934"/>
      <c r="R14" s="928"/>
      <c r="T14" s="928"/>
      <c r="Z14" s="929">
        <f t="shared" si="0"/>
        <v>0</v>
      </c>
      <c r="AB14" s="912"/>
      <c r="AD14" s="933"/>
      <c r="AE14" s="933"/>
      <c r="AF14" s="933"/>
      <c r="AG14" s="934"/>
    </row>
    <row r="15" spans="1:36" s="896" customFormat="1" ht="12" thickBot="1" x14ac:dyDescent="0.25">
      <c r="B15" s="896" t="s">
        <v>611</v>
      </c>
      <c r="C15" s="926" t="s">
        <v>393</v>
      </c>
      <c r="D15" s="899"/>
      <c r="E15" s="901"/>
      <c r="G15" s="899"/>
      <c r="H15" s="928"/>
      <c r="I15" s="899"/>
      <c r="J15" s="930">
        <v>0.2</v>
      </c>
      <c r="K15" s="931"/>
      <c r="L15" s="928"/>
      <c r="M15" s="899"/>
      <c r="P15" s="928"/>
      <c r="Q15" s="901"/>
      <c r="R15" s="928"/>
      <c r="T15" s="928"/>
      <c r="Y15" s="920"/>
      <c r="Z15" s="929">
        <f t="shared" si="0"/>
        <v>0</v>
      </c>
      <c r="AB15" s="912"/>
      <c r="AD15" s="899"/>
      <c r="AE15" s="899"/>
      <c r="AF15" s="899"/>
      <c r="AG15" s="901"/>
    </row>
    <row r="16" spans="1:36" ht="12" thickBot="1" x14ac:dyDescent="0.25">
      <c r="B16" s="899" t="s">
        <v>612</v>
      </c>
      <c r="C16" s="926" t="s">
        <v>392</v>
      </c>
      <c r="H16" s="928"/>
      <c r="J16" s="930"/>
      <c r="L16" s="928"/>
      <c r="N16" s="896"/>
      <c r="O16" s="896"/>
      <c r="P16" s="928"/>
      <c r="Q16" s="901"/>
      <c r="R16" s="928"/>
      <c r="T16" s="928"/>
      <c r="Z16" s="929">
        <f t="shared" si="0"/>
        <v>0</v>
      </c>
      <c r="AB16" s="912"/>
      <c r="AG16" s="901"/>
    </row>
    <row r="17" spans="2:36" s="896" customFormat="1" ht="12" thickBot="1" x14ac:dyDescent="0.25">
      <c r="B17" s="899" t="s">
        <v>139</v>
      </c>
      <c r="C17" s="926" t="s">
        <v>392</v>
      </c>
      <c r="D17" s="899"/>
      <c r="E17" s="901"/>
      <c r="G17" s="899"/>
      <c r="H17" s="928"/>
      <c r="I17" s="899"/>
      <c r="J17" s="930"/>
      <c r="K17" s="931"/>
      <c r="L17" s="928"/>
      <c r="M17" s="899"/>
      <c r="N17" s="913"/>
      <c r="P17" s="928"/>
      <c r="Q17" s="901"/>
      <c r="R17" s="928"/>
      <c r="T17" s="928"/>
      <c r="Z17" s="929">
        <f t="shared" si="0"/>
        <v>0</v>
      </c>
      <c r="AB17" s="912"/>
      <c r="AD17" s="932"/>
      <c r="AE17" s="899"/>
      <c r="AF17" s="899"/>
      <c r="AG17" s="901"/>
    </row>
    <row r="18" spans="2:36" s="896" customFormat="1" ht="12" thickBot="1" x14ac:dyDescent="0.25">
      <c r="B18" s="896" t="s">
        <v>140</v>
      </c>
      <c r="C18" s="926" t="s">
        <v>392</v>
      </c>
      <c r="D18" s="899"/>
      <c r="E18" s="901"/>
      <c r="G18" s="899"/>
      <c r="H18" s="928"/>
      <c r="I18" s="899"/>
      <c r="J18" s="930"/>
      <c r="K18" s="931"/>
      <c r="L18" s="928"/>
      <c r="M18" s="899"/>
      <c r="N18" s="913"/>
      <c r="P18" s="928"/>
      <c r="Q18" s="901"/>
      <c r="R18" s="928"/>
      <c r="T18" s="928"/>
      <c r="Z18" s="929">
        <f t="shared" si="0"/>
        <v>0</v>
      </c>
      <c r="AB18" s="912"/>
      <c r="AD18" s="932"/>
      <c r="AE18" s="899"/>
      <c r="AF18" s="899"/>
      <c r="AG18" s="901"/>
    </row>
    <row r="19" spans="2:36" s="896" customFormat="1" ht="4.5" customHeight="1" thickBot="1" x14ac:dyDescent="0.25">
      <c r="D19" s="899"/>
      <c r="E19" s="901"/>
      <c r="G19" s="935"/>
      <c r="H19" s="936"/>
      <c r="I19" s="935"/>
      <c r="J19" s="937"/>
      <c r="K19" s="935"/>
      <c r="L19" s="935"/>
      <c r="M19" s="935"/>
      <c r="N19" s="937"/>
      <c r="O19" s="937"/>
      <c r="P19" s="937"/>
      <c r="Q19" s="938"/>
      <c r="R19" s="937"/>
      <c r="S19" s="937"/>
      <c r="T19" s="937"/>
      <c r="U19" s="939"/>
      <c r="V19" s="939"/>
      <c r="W19" s="939"/>
      <c r="X19" s="939"/>
      <c r="Y19" s="920"/>
      <c r="Z19" s="940"/>
      <c r="AB19" s="912"/>
      <c r="AD19" s="899"/>
      <c r="AE19" s="899"/>
      <c r="AF19" s="899"/>
      <c r="AG19" s="901"/>
      <c r="AJ19" s="941"/>
    </row>
    <row r="20" spans="2:36" s="896" customFormat="1" ht="12.75" thickTop="1" thickBot="1" x14ac:dyDescent="0.25">
      <c r="B20" s="897" t="s">
        <v>141</v>
      </c>
      <c r="C20" s="934" t="s">
        <v>142</v>
      </c>
      <c r="D20" s="933"/>
      <c r="E20" s="934"/>
      <c r="G20" s="933"/>
      <c r="H20" s="929">
        <f>SUM(H8:H18)</f>
        <v>0</v>
      </c>
      <c r="I20" s="933"/>
      <c r="J20" s="897"/>
      <c r="K20" s="933"/>
      <c r="L20" s="929">
        <f>SUM(L8:L18)</f>
        <v>0</v>
      </c>
      <c r="M20" s="933"/>
      <c r="N20" s="897"/>
      <c r="O20" s="897"/>
      <c r="P20" s="929">
        <f>SUM(P8:P18)</f>
        <v>0</v>
      </c>
      <c r="Q20" s="934"/>
      <c r="R20" s="929">
        <f>SUM(R8:R18)</f>
        <v>0</v>
      </c>
      <c r="T20" s="929">
        <f>SUM(T8:T18)</f>
        <v>0</v>
      </c>
      <c r="U20" s="897"/>
      <c r="V20" s="897"/>
      <c r="W20" s="897"/>
      <c r="X20" s="897"/>
      <c r="Y20" s="897"/>
      <c r="Z20" s="929">
        <f>P20+R20+T20</f>
        <v>0</v>
      </c>
      <c r="AB20" s="912"/>
      <c r="AD20" s="908"/>
      <c r="AE20" s="905"/>
      <c r="AF20" s="909"/>
      <c r="AG20" s="906" t="s">
        <v>394</v>
      </c>
      <c r="AH20" s="905"/>
      <c r="AI20" s="905"/>
      <c r="AJ20" s="942"/>
    </row>
    <row r="21" spans="2:36" s="913" customFormat="1" ht="39" customHeight="1" thickBot="1" x14ac:dyDescent="0.25">
      <c r="B21" s="1273" t="s">
        <v>395</v>
      </c>
      <c r="C21" s="1273"/>
      <c r="D21" s="1273"/>
      <c r="E21" s="1273"/>
      <c r="F21" s="1273"/>
      <c r="G21" s="914"/>
      <c r="H21" s="914"/>
      <c r="I21" s="914"/>
      <c r="J21" s="914"/>
      <c r="K21" s="914"/>
      <c r="L21" s="914"/>
      <c r="M21" s="914"/>
      <c r="N21" s="914"/>
      <c r="O21" s="914"/>
      <c r="P21" s="914"/>
      <c r="Q21" s="919"/>
      <c r="R21" s="920"/>
      <c r="S21" s="920"/>
      <c r="T21" s="920"/>
      <c r="U21" s="920"/>
      <c r="V21" s="920"/>
      <c r="W21" s="920"/>
      <c r="X21" s="920"/>
      <c r="Y21" s="920"/>
      <c r="Z21" s="921"/>
      <c r="AB21" s="912"/>
      <c r="AD21" s="915" t="s">
        <v>396</v>
      </c>
      <c r="AE21" s="916"/>
      <c r="AF21" s="916" t="s">
        <v>397</v>
      </c>
      <c r="AG21" s="918"/>
      <c r="AH21" s="916" t="s">
        <v>398</v>
      </c>
      <c r="AI21" s="916"/>
      <c r="AJ21" s="917" t="s">
        <v>399</v>
      </c>
    </row>
    <row r="22" spans="2:36" s="913" customFormat="1" ht="12.75" thickTop="1" thickBot="1" x14ac:dyDescent="0.25">
      <c r="B22" s="898"/>
      <c r="E22" s="943"/>
      <c r="G22" s="920"/>
      <c r="H22" s="920"/>
      <c r="I22" s="920"/>
      <c r="J22" s="920"/>
      <c r="K22" s="920"/>
      <c r="L22" s="920"/>
      <c r="M22" s="920"/>
      <c r="N22" s="920"/>
      <c r="O22" s="920"/>
      <c r="P22" s="920"/>
      <c r="Q22" s="925"/>
      <c r="R22" s="920"/>
      <c r="S22" s="920"/>
      <c r="T22" s="920"/>
      <c r="U22" s="920"/>
      <c r="V22" s="920"/>
      <c r="W22" s="920"/>
      <c r="X22" s="920"/>
      <c r="Y22" s="920"/>
      <c r="Z22" s="921"/>
      <c r="AB22" s="912"/>
      <c r="AD22" s="923"/>
      <c r="AE22" s="923"/>
      <c r="AF22" s="923"/>
      <c r="AG22" s="924"/>
      <c r="AH22" s="923"/>
      <c r="AI22" s="923"/>
      <c r="AJ22" s="923"/>
    </row>
    <row r="23" spans="2:36" s="896" customFormat="1" ht="11.85" customHeight="1" thickBot="1" x14ac:dyDescent="0.25">
      <c r="B23" s="896" t="s">
        <v>341</v>
      </c>
      <c r="C23" s="926" t="s">
        <v>400</v>
      </c>
      <c r="D23" s="899"/>
      <c r="E23" s="901"/>
      <c r="G23" s="933"/>
      <c r="H23" s="933"/>
      <c r="I23" s="933"/>
      <c r="J23" s="931"/>
      <c r="K23" s="931"/>
      <c r="L23" s="931"/>
      <c r="M23" s="933"/>
      <c r="N23" s="928"/>
      <c r="O23" s="944"/>
      <c r="P23" s="928"/>
      <c r="Q23" s="944"/>
      <c r="R23" s="928"/>
      <c r="S23" s="945"/>
      <c r="T23" s="928"/>
      <c r="U23" s="945"/>
      <c r="V23" s="928"/>
      <c r="W23" s="945"/>
      <c r="X23" s="928"/>
      <c r="Y23" s="945"/>
      <c r="Z23" s="929">
        <f>SUM(P23:X23)</f>
        <v>0</v>
      </c>
      <c r="AA23" s="945"/>
      <c r="AB23" s="912"/>
      <c r="AC23" s="945"/>
      <c r="AD23" s="928"/>
      <c r="AE23" s="944"/>
      <c r="AF23" s="928"/>
      <c r="AG23" s="944"/>
      <c r="AH23" s="928"/>
      <c r="AI23" s="945"/>
      <c r="AJ23" s="929">
        <f>SUM(AD23:AH23)</f>
        <v>0</v>
      </c>
    </row>
    <row r="24" spans="2:36" s="896" customFormat="1" ht="12" thickBot="1" x14ac:dyDescent="0.25">
      <c r="B24" s="896" t="s">
        <v>349</v>
      </c>
      <c r="C24" s="926" t="s">
        <v>401</v>
      </c>
      <c r="D24" s="899"/>
      <c r="E24" s="901"/>
      <c r="G24" s="933"/>
      <c r="H24" s="933"/>
      <c r="I24" s="933"/>
      <c r="J24" s="931"/>
      <c r="K24" s="931"/>
      <c r="L24" s="931"/>
      <c r="M24" s="933"/>
      <c r="N24" s="928"/>
      <c r="O24" s="944"/>
      <c r="P24" s="928"/>
      <c r="Q24" s="944"/>
      <c r="R24" s="928"/>
      <c r="S24" s="945"/>
      <c r="T24" s="928"/>
      <c r="U24" s="945"/>
      <c r="V24" s="928"/>
      <c r="W24" s="945"/>
      <c r="X24" s="928"/>
      <c r="Y24" s="945"/>
      <c r="Z24" s="929">
        <f>SUM(P24:X24)</f>
        <v>0</v>
      </c>
      <c r="AA24" s="945"/>
      <c r="AB24" s="912"/>
      <c r="AC24" s="945"/>
      <c r="AD24" s="928"/>
      <c r="AE24" s="944"/>
      <c r="AF24" s="928"/>
      <c r="AG24" s="944"/>
      <c r="AH24" s="928"/>
      <c r="AI24" s="945"/>
      <c r="AJ24" s="929">
        <f>SUM(AD24:AH24)</f>
        <v>0</v>
      </c>
    </row>
    <row r="25" spans="2:36" s="896" customFormat="1" ht="12" thickBot="1" x14ac:dyDescent="0.25">
      <c r="B25" s="896" t="s">
        <v>361</v>
      </c>
      <c r="C25" s="926" t="s">
        <v>402</v>
      </c>
      <c r="D25" s="899"/>
      <c r="E25" s="901"/>
      <c r="G25" s="899"/>
      <c r="H25" s="899"/>
      <c r="I25" s="899"/>
      <c r="J25" s="931"/>
      <c r="K25" s="931"/>
      <c r="L25" s="931"/>
      <c r="M25" s="899"/>
      <c r="N25" s="928"/>
      <c r="O25" s="946"/>
      <c r="P25" s="928"/>
      <c r="Q25" s="946"/>
      <c r="R25" s="928"/>
      <c r="S25" s="945"/>
      <c r="T25" s="928"/>
      <c r="U25" s="945"/>
      <c r="V25" s="928"/>
      <c r="W25" s="945"/>
      <c r="X25" s="928"/>
      <c r="Y25" s="945"/>
      <c r="Z25" s="929">
        <f>SUM(P25:X25)</f>
        <v>0</v>
      </c>
      <c r="AA25" s="945"/>
      <c r="AB25" s="912">
        <v>58</v>
      </c>
      <c r="AC25" s="945"/>
      <c r="AD25" s="928"/>
      <c r="AE25" s="946"/>
      <c r="AF25" s="928"/>
      <c r="AG25" s="946"/>
      <c r="AH25" s="928"/>
      <c r="AI25" s="945"/>
      <c r="AJ25" s="929">
        <f>SUM(AD25:AH25)</f>
        <v>0</v>
      </c>
    </row>
    <row r="26" spans="2:36" s="896" customFormat="1" ht="4.5" customHeight="1" thickBot="1" x14ac:dyDescent="0.25">
      <c r="B26" s="899"/>
      <c r="D26" s="899"/>
      <c r="E26" s="901"/>
      <c r="G26" s="931"/>
      <c r="H26" s="931"/>
      <c r="I26" s="931"/>
      <c r="J26" s="947"/>
      <c r="K26" s="931"/>
      <c r="L26" s="947"/>
      <c r="M26" s="931"/>
      <c r="N26" s="948"/>
      <c r="O26" s="948"/>
      <c r="P26" s="948"/>
      <c r="Q26" s="948"/>
      <c r="R26" s="948"/>
      <c r="S26" s="948"/>
      <c r="T26" s="948"/>
      <c r="U26" s="948"/>
      <c r="V26" s="948"/>
      <c r="W26" s="948"/>
      <c r="X26" s="949"/>
      <c r="Y26" s="950"/>
      <c r="Z26" s="940"/>
      <c r="AA26" s="951"/>
      <c r="AB26" s="912"/>
      <c r="AC26" s="951"/>
      <c r="AD26" s="949"/>
      <c r="AE26" s="948"/>
      <c r="AF26" s="948"/>
      <c r="AG26" s="948"/>
      <c r="AH26" s="949"/>
      <c r="AI26" s="940"/>
      <c r="AJ26" s="940"/>
    </row>
    <row r="27" spans="2:36" s="896" customFormat="1" ht="12" thickBot="1" x14ac:dyDescent="0.25">
      <c r="B27" s="896" t="s">
        <v>613</v>
      </c>
      <c r="C27" s="934" t="s">
        <v>626</v>
      </c>
      <c r="D27" s="933"/>
      <c r="E27" s="934"/>
      <c r="G27" s="933"/>
      <c r="H27" s="897"/>
      <c r="I27" s="933"/>
      <c r="J27" s="897"/>
      <c r="K27" s="897"/>
      <c r="L27" s="897"/>
      <c r="M27" s="933"/>
      <c r="N27" s="929">
        <f>SUM(N23:N25)</f>
        <v>0</v>
      </c>
      <c r="O27" s="944"/>
      <c r="P27" s="929">
        <f>SUM(P23:P25)</f>
        <v>0</v>
      </c>
      <c r="Q27" s="944"/>
      <c r="R27" s="929">
        <f>SUM(R23:R25)</f>
        <v>0</v>
      </c>
      <c r="S27" s="945"/>
      <c r="T27" s="929">
        <f>SUM(T23:T25)</f>
        <v>0</v>
      </c>
      <c r="U27" s="945"/>
      <c r="V27" s="929">
        <f>SUM(V23:V25)</f>
        <v>0</v>
      </c>
      <c r="W27" s="945"/>
      <c r="X27" s="929">
        <f>SUM(X23:X25)</f>
        <v>0</v>
      </c>
      <c r="Y27" s="950"/>
      <c r="Z27" s="929">
        <f>SUM(P27:X27)</f>
        <v>0</v>
      </c>
      <c r="AA27" s="945"/>
      <c r="AB27" s="912"/>
      <c r="AC27" s="945"/>
      <c r="AD27" s="929">
        <f>SUM(AD23:AD25)</f>
        <v>0</v>
      </c>
      <c r="AE27" s="944"/>
      <c r="AF27" s="929">
        <f>SUM(AF23:AF25)</f>
        <v>0</v>
      </c>
      <c r="AG27" s="944"/>
      <c r="AH27" s="929">
        <f>SUM(AH23:AH25)</f>
        <v>0</v>
      </c>
      <c r="AI27" s="945"/>
      <c r="AJ27" s="929">
        <f>SUM(AD27:AH27)</f>
        <v>0</v>
      </c>
    </row>
    <row r="28" spans="2:36" s="896" customFormat="1" ht="11.25" x14ac:dyDescent="0.2">
      <c r="B28" s="901"/>
      <c r="D28" s="899"/>
      <c r="E28" s="901"/>
      <c r="G28" s="941"/>
      <c r="H28" s="941"/>
      <c r="I28" s="941"/>
      <c r="J28" s="899"/>
      <c r="K28" s="899"/>
      <c r="L28" s="899"/>
      <c r="M28" s="899"/>
      <c r="N28" s="914"/>
      <c r="O28" s="899"/>
      <c r="P28" s="952"/>
      <c r="Q28" s="901"/>
      <c r="Y28" s="920"/>
      <c r="Z28" s="941"/>
      <c r="AB28" s="912"/>
      <c r="AD28" s="899"/>
      <c r="AE28" s="899"/>
      <c r="AF28" s="952"/>
      <c r="AG28" s="901"/>
    </row>
    <row r="29" spans="2:36" s="913" customFormat="1" ht="11.25" x14ac:dyDescent="0.2">
      <c r="B29" s="1273" t="s">
        <v>403</v>
      </c>
      <c r="C29" s="1273"/>
      <c r="D29" s="1273"/>
      <c r="E29" s="1273"/>
      <c r="F29" s="1273"/>
      <c r="G29" s="920"/>
      <c r="H29" s="914"/>
      <c r="I29" s="914"/>
      <c r="J29" s="914"/>
      <c r="K29" s="914"/>
      <c r="L29" s="914"/>
      <c r="M29" s="914"/>
      <c r="N29" s="914"/>
      <c r="O29" s="914"/>
      <c r="P29" s="914"/>
      <c r="Q29" s="919"/>
      <c r="R29" s="920"/>
      <c r="S29" s="920"/>
      <c r="T29" s="920"/>
      <c r="U29" s="920"/>
      <c r="V29" s="920"/>
      <c r="W29" s="920"/>
      <c r="X29" s="920"/>
      <c r="Y29" s="920"/>
      <c r="Z29" s="921"/>
      <c r="AB29" s="912"/>
      <c r="AD29" s="914"/>
      <c r="AE29" s="914"/>
      <c r="AF29" s="914"/>
      <c r="AG29" s="919"/>
      <c r="AH29" s="920"/>
      <c r="AI29" s="920"/>
      <c r="AJ29" s="921"/>
    </row>
    <row r="30" spans="2:36" s="913" customFormat="1" ht="12" thickBot="1" x14ac:dyDescent="0.25">
      <c r="B30" s="1052"/>
      <c r="C30" s="1052"/>
      <c r="D30" s="1052"/>
      <c r="E30" s="1052"/>
      <c r="F30" s="1052"/>
      <c r="G30" s="920"/>
      <c r="H30" s="914"/>
      <c r="I30" s="914"/>
      <c r="J30" s="914"/>
      <c r="K30" s="914"/>
      <c r="L30" s="914"/>
      <c r="M30" s="914"/>
      <c r="N30" s="914"/>
      <c r="O30" s="914"/>
      <c r="P30" s="914"/>
      <c r="Q30" s="919"/>
      <c r="R30" s="920"/>
      <c r="S30" s="920"/>
      <c r="T30" s="920"/>
      <c r="U30" s="920"/>
      <c r="V30" s="920"/>
      <c r="W30" s="920"/>
      <c r="X30" s="920"/>
      <c r="Y30" s="920"/>
      <c r="Z30" s="921"/>
      <c r="AB30" s="912"/>
      <c r="AD30" s="914"/>
      <c r="AE30" s="914"/>
      <c r="AF30" s="914"/>
      <c r="AG30" s="919"/>
      <c r="AH30" s="920"/>
      <c r="AI30" s="920"/>
      <c r="AJ30" s="921"/>
    </row>
    <row r="31" spans="2:36" s="896" customFormat="1" ht="12" thickBot="1" x14ac:dyDescent="0.25">
      <c r="B31" s="896" t="s">
        <v>342</v>
      </c>
      <c r="C31" s="926" t="s">
        <v>404</v>
      </c>
      <c r="D31" s="899"/>
      <c r="E31" s="901"/>
      <c r="H31" s="899"/>
      <c r="I31" s="899"/>
      <c r="J31" s="931"/>
      <c r="K31" s="931"/>
      <c r="L31" s="931"/>
      <c r="M31" s="899"/>
      <c r="N31" s="928"/>
      <c r="O31" s="946"/>
      <c r="P31" s="928"/>
      <c r="Q31" s="946"/>
      <c r="R31" s="928"/>
      <c r="S31" s="946"/>
      <c r="T31" s="928"/>
      <c r="U31" s="946"/>
      <c r="V31" s="928"/>
      <c r="W31" s="946"/>
      <c r="X31" s="928"/>
      <c r="Y31" s="946"/>
      <c r="Z31" s="929">
        <f t="shared" ref="Z31:Z43" si="1">SUM(P31:X31)</f>
        <v>0</v>
      </c>
      <c r="AA31" s="945"/>
      <c r="AB31" s="912"/>
      <c r="AC31" s="945"/>
      <c r="AD31" s="928"/>
      <c r="AE31" s="946"/>
      <c r="AF31" s="928"/>
      <c r="AG31" s="946"/>
      <c r="AH31" s="928"/>
      <c r="AI31" s="946"/>
      <c r="AJ31" s="929">
        <f t="shared" ref="AJ31:AJ43" si="2">SUM(AD31:AH31)</f>
        <v>0</v>
      </c>
    </row>
    <row r="32" spans="2:36" s="896" customFormat="1" ht="12" thickBot="1" x14ac:dyDescent="0.25">
      <c r="B32" s="896" t="s">
        <v>350</v>
      </c>
      <c r="C32" s="926" t="s">
        <v>405</v>
      </c>
      <c r="D32" s="899"/>
      <c r="E32" s="901"/>
      <c r="G32" s="899"/>
      <c r="H32" s="899"/>
      <c r="I32" s="899"/>
      <c r="J32" s="931"/>
      <c r="K32" s="931"/>
      <c r="L32" s="931"/>
      <c r="M32" s="899"/>
      <c r="N32" s="928"/>
      <c r="O32" s="946"/>
      <c r="P32" s="928"/>
      <c r="Q32" s="946"/>
      <c r="R32" s="928"/>
      <c r="S32" s="945"/>
      <c r="T32" s="928"/>
      <c r="U32" s="945"/>
      <c r="V32" s="928"/>
      <c r="W32" s="945"/>
      <c r="X32" s="928"/>
      <c r="Y32" s="945"/>
      <c r="Z32" s="929">
        <f t="shared" si="1"/>
        <v>0</v>
      </c>
      <c r="AA32" s="945"/>
      <c r="AB32" s="912"/>
      <c r="AC32" s="945"/>
      <c r="AD32" s="928"/>
      <c r="AE32" s="946"/>
      <c r="AF32" s="928"/>
      <c r="AG32" s="946"/>
      <c r="AH32" s="928"/>
      <c r="AI32" s="945"/>
      <c r="AJ32" s="929">
        <f t="shared" si="2"/>
        <v>0</v>
      </c>
    </row>
    <row r="33" spans="2:36" s="896" customFormat="1" ht="12" thickBot="1" x14ac:dyDescent="0.25">
      <c r="B33" s="896" t="s">
        <v>362</v>
      </c>
      <c r="C33" s="926" t="s">
        <v>406</v>
      </c>
      <c r="D33" s="899"/>
      <c r="E33" s="901"/>
      <c r="G33" s="899"/>
      <c r="H33" s="899"/>
      <c r="I33" s="899"/>
      <c r="J33" s="931"/>
      <c r="K33" s="931"/>
      <c r="L33" s="931"/>
      <c r="M33" s="899"/>
      <c r="N33" s="928"/>
      <c r="O33" s="946"/>
      <c r="P33" s="928"/>
      <c r="Q33" s="946"/>
      <c r="R33" s="928"/>
      <c r="S33" s="945"/>
      <c r="T33" s="928"/>
      <c r="U33" s="945"/>
      <c r="V33" s="928"/>
      <c r="W33" s="945"/>
      <c r="X33" s="928"/>
      <c r="Y33" s="945"/>
      <c r="Z33" s="929">
        <f t="shared" si="1"/>
        <v>0</v>
      </c>
      <c r="AA33" s="945"/>
      <c r="AB33" s="912"/>
      <c r="AC33" s="945"/>
      <c r="AD33" s="928"/>
      <c r="AE33" s="946"/>
      <c r="AF33" s="928"/>
      <c r="AG33" s="946"/>
      <c r="AH33" s="928"/>
      <c r="AI33" s="945"/>
      <c r="AJ33" s="929">
        <f t="shared" si="2"/>
        <v>0</v>
      </c>
    </row>
    <row r="34" spans="2:36" s="896" customFormat="1" ht="12" thickBot="1" x14ac:dyDescent="0.25">
      <c r="B34" s="896" t="s">
        <v>614</v>
      </c>
      <c r="C34" s="926" t="s">
        <v>407</v>
      </c>
      <c r="D34" s="899"/>
      <c r="E34" s="901"/>
      <c r="G34" s="899"/>
      <c r="H34" s="899"/>
      <c r="I34" s="899"/>
      <c r="J34" s="931"/>
      <c r="K34" s="931"/>
      <c r="L34" s="931"/>
      <c r="M34" s="899"/>
      <c r="N34" s="928"/>
      <c r="O34" s="946"/>
      <c r="P34" s="928"/>
      <c r="Q34" s="946"/>
      <c r="R34" s="928"/>
      <c r="S34" s="945"/>
      <c r="T34" s="928"/>
      <c r="U34" s="945"/>
      <c r="V34" s="928"/>
      <c r="W34" s="945"/>
      <c r="X34" s="928"/>
      <c r="Y34" s="945"/>
      <c r="Z34" s="929">
        <f t="shared" si="1"/>
        <v>0</v>
      </c>
      <c r="AA34" s="945"/>
      <c r="AB34" s="912"/>
      <c r="AC34" s="945"/>
      <c r="AD34" s="928"/>
      <c r="AE34" s="946"/>
      <c r="AF34" s="928"/>
      <c r="AG34" s="946"/>
      <c r="AH34" s="928"/>
      <c r="AI34" s="945"/>
      <c r="AJ34" s="929">
        <f t="shared" si="2"/>
        <v>0</v>
      </c>
    </row>
    <row r="35" spans="2:36" s="896" customFormat="1" ht="12" thickBot="1" x14ac:dyDescent="0.25">
      <c r="B35" s="896" t="s">
        <v>615</v>
      </c>
      <c r="C35" s="926" t="s">
        <v>408</v>
      </c>
      <c r="D35" s="899"/>
      <c r="E35" s="901"/>
      <c r="G35" s="899"/>
      <c r="H35" s="899"/>
      <c r="I35" s="899"/>
      <c r="J35" s="931"/>
      <c r="K35" s="931"/>
      <c r="L35" s="931"/>
      <c r="M35" s="899"/>
      <c r="N35" s="928"/>
      <c r="O35" s="946"/>
      <c r="P35" s="928"/>
      <c r="Q35" s="946"/>
      <c r="R35" s="928"/>
      <c r="S35" s="945"/>
      <c r="T35" s="928"/>
      <c r="U35" s="945"/>
      <c r="V35" s="928"/>
      <c r="W35" s="945"/>
      <c r="X35" s="928"/>
      <c r="Y35" s="945"/>
      <c r="Z35" s="929">
        <f t="shared" si="1"/>
        <v>0</v>
      </c>
      <c r="AA35" s="945"/>
      <c r="AB35" s="912"/>
      <c r="AC35" s="945"/>
      <c r="AD35" s="928"/>
      <c r="AE35" s="946"/>
      <c r="AF35" s="928"/>
      <c r="AG35" s="946"/>
      <c r="AH35" s="928"/>
      <c r="AI35" s="945"/>
      <c r="AJ35" s="929">
        <f t="shared" si="2"/>
        <v>0</v>
      </c>
    </row>
    <row r="36" spans="2:36" s="896" customFormat="1" ht="12" thickBot="1" x14ac:dyDescent="0.25">
      <c r="B36" s="896" t="s">
        <v>616</v>
      </c>
      <c r="C36" s="926" t="s">
        <v>409</v>
      </c>
      <c r="D36" s="899"/>
      <c r="E36" s="901"/>
      <c r="G36" s="899"/>
      <c r="H36" s="899"/>
      <c r="I36" s="899"/>
      <c r="J36" s="931"/>
      <c r="K36" s="931"/>
      <c r="L36" s="931"/>
      <c r="M36" s="899"/>
      <c r="N36" s="928"/>
      <c r="O36" s="946"/>
      <c r="P36" s="928"/>
      <c r="Q36" s="946"/>
      <c r="R36" s="928"/>
      <c r="S36" s="945"/>
      <c r="T36" s="928"/>
      <c r="U36" s="945"/>
      <c r="V36" s="928"/>
      <c r="W36" s="945"/>
      <c r="X36" s="928"/>
      <c r="Y36" s="945"/>
      <c r="Z36" s="929">
        <f t="shared" si="1"/>
        <v>0</v>
      </c>
      <c r="AA36" s="945"/>
      <c r="AB36" s="912"/>
      <c r="AC36" s="945"/>
      <c r="AD36" s="928"/>
      <c r="AE36" s="946"/>
      <c r="AF36" s="928"/>
      <c r="AG36" s="946"/>
      <c r="AH36" s="928"/>
      <c r="AI36" s="945"/>
      <c r="AJ36" s="929">
        <f t="shared" si="2"/>
        <v>0</v>
      </c>
    </row>
    <row r="37" spans="2:36" s="896" customFormat="1" ht="12" thickBot="1" x14ac:dyDescent="0.25">
      <c r="B37" s="896" t="s">
        <v>617</v>
      </c>
      <c r="C37" s="926" t="s">
        <v>410</v>
      </c>
      <c r="D37" s="899"/>
      <c r="E37" s="901"/>
      <c r="G37" s="933"/>
      <c r="H37" s="933"/>
      <c r="I37" s="933"/>
      <c r="J37" s="931"/>
      <c r="K37" s="931"/>
      <c r="L37" s="931"/>
      <c r="M37" s="933"/>
      <c r="N37" s="928"/>
      <c r="O37" s="944"/>
      <c r="P37" s="928"/>
      <c r="Q37" s="944"/>
      <c r="R37" s="928"/>
      <c r="S37" s="945"/>
      <c r="T37" s="928"/>
      <c r="U37" s="945"/>
      <c r="V37" s="928"/>
      <c r="W37" s="945"/>
      <c r="X37" s="928"/>
      <c r="Y37" s="945"/>
      <c r="Z37" s="929">
        <f t="shared" si="1"/>
        <v>0</v>
      </c>
      <c r="AA37" s="945"/>
      <c r="AB37" s="912"/>
      <c r="AC37" s="945"/>
      <c r="AD37" s="928"/>
      <c r="AE37" s="944"/>
      <c r="AF37" s="928"/>
      <c r="AG37" s="944"/>
      <c r="AH37" s="928"/>
      <c r="AI37" s="945"/>
      <c r="AJ37" s="929">
        <f t="shared" si="2"/>
        <v>0</v>
      </c>
    </row>
    <row r="38" spans="2:36" s="896" customFormat="1" ht="12" thickBot="1" x14ac:dyDescent="0.25">
      <c r="B38" s="896" t="s">
        <v>618</v>
      </c>
      <c r="C38" s="926" t="s">
        <v>411</v>
      </c>
      <c r="D38" s="899"/>
      <c r="E38" s="901"/>
      <c r="G38" s="933"/>
      <c r="H38" s="933"/>
      <c r="I38" s="933"/>
      <c r="J38" s="931"/>
      <c r="K38" s="931"/>
      <c r="L38" s="931"/>
      <c r="M38" s="933"/>
      <c r="N38" s="928"/>
      <c r="O38" s="944"/>
      <c r="P38" s="928"/>
      <c r="Q38" s="944"/>
      <c r="R38" s="928"/>
      <c r="S38" s="945"/>
      <c r="T38" s="928"/>
      <c r="U38" s="945"/>
      <c r="V38" s="928"/>
      <c r="W38" s="945"/>
      <c r="X38" s="928"/>
      <c r="Y38" s="945"/>
      <c r="Z38" s="929">
        <f t="shared" si="1"/>
        <v>0</v>
      </c>
      <c r="AA38" s="945"/>
      <c r="AB38" s="912"/>
      <c r="AC38" s="945"/>
      <c r="AD38" s="928"/>
      <c r="AE38" s="944"/>
      <c r="AF38" s="928"/>
      <c r="AG38" s="944"/>
      <c r="AH38" s="928"/>
      <c r="AI38" s="945"/>
      <c r="AJ38" s="929">
        <f t="shared" si="2"/>
        <v>0</v>
      </c>
    </row>
    <row r="39" spans="2:36" s="896" customFormat="1" ht="12" thickBot="1" x14ac:dyDescent="0.25">
      <c r="B39" s="896" t="s">
        <v>619</v>
      </c>
      <c r="C39" s="926" t="s">
        <v>412</v>
      </c>
      <c r="D39" s="899"/>
      <c r="E39" s="901"/>
      <c r="G39" s="933"/>
      <c r="H39" s="933"/>
      <c r="I39" s="933"/>
      <c r="J39" s="931"/>
      <c r="K39" s="931"/>
      <c r="L39" s="931"/>
      <c r="M39" s="933"/>
      <c r="N39" s="928"/>
      <c r="O39" s="944"/>
      <c r="P39" s="928"/>
      <c r="Q39" s="944"/>
      <c r="R39" s="928"/>
      <c r="S39" s="945"/>
      <c r="T39" s="928"/>
      <c r="U39" s="945"/>
      <c r="V39" s="928"/>
      <c r="W39" s="945"/>
      <c r="X39" s="928"/>
      <c r="Y39" s="945"/>
      <c r="Z39" s="929">
        <f t="shared" si="1"/>
        <v>0</v>
      </c>
      <c r="AA39" s="945"/>
      <c r="AB39" s="912"/>
      <c r="AC39" s="945"/>
      <c r="AD39" s="928"/>
      <c r="AE39" s="944"/>
      <c r="AF39" s="928"/>
      <c r="AG39" s="944"/>
      <c r="AH39" s="928"/>
      <c r="AI39" s="945"/>
      <c r="AJ39" s="929">
        <f t="shared" si="2"/>
        <v>0</v>
      </c>
    </row>
    <row r="40" spans="2:36" s="896" customFormat="1" ht="12" thickBot="1" x14ac:dyDescent="0.25">
      <c r="B40" s="896" t="s">
        <v>620</v>
      </c>
      <c r="C40" s="926" t="s">
        <v>413</v>
      </c>
      <c r="D40" s="899"/>
      <c r="E40" s="901"/>
      <c r="G40" s="933"/>
      <c r="H40" s="933"/>
      <c r="I40" s="933"/>
      <c r="J40" s="931"/>
      <c r="K40" s="931"/>
      <c r="L40" s="931"/>
      <c r="M40" s="933"/>
      <c r="N40" s="928"/>
      <c r="O40" s="944"/>
      <c r="P40" s="928"/>
      <c r="Q40" s="944"/>
      <c r="R40" s="928"/>
      <c r="S40" s="945"/>
      <c r="T40" s="928"/>
      <c r="U40" s="945"/>
      <c r="V40" s="928"/>
      <c r="W40" s="945"/>
      <c r="X40" s="928"/>
      <c r="Y40" s="945"/>
      <c r="Z40" s="929">
        <f t="shared" si="1"/>
        <v>0</v>
      </c>
      <c r="AA40" s="945"/>
      <c r="AB40" s="912"/>
      <c r="AC40" s="945"/>
      <c r="AD40" s="928"/>
      <c r="AE40" s="944"/>
      <c r="AF40" s="928"/>
      <c r="AG40" s="944"/>
      <c r="AH40" s="928"/>
      <c r="AI40" s="945"/>
      <c r="AJ40" s="929">
        <f t="shared" si="2"/>
        <v>0</v>
      </c>
    </row>
    <row r="41" spans="2:36" s="896" customFormat="1" ht="12" thickBot="1" x14ac:dyDescent="0.25">
      <c r="B41" s="896" t="s">
        <v>621</v>
      </c>
      <c r="C41" s="926" t="s">
        <v>414</v>
      </c>
      <c r="D41" s="899"/>
      <c r="E41" s="901"/>
      <c r="G41" s="899"/>
      <c r="H41" s="899"/>
      <c r="I41" s="899"/>
      <c r="J41" s="931"/>
      <c r="K41" s="931"/>
      <c r="L41" s="931"/>
      <c r="M41" s="899"/>
      <c r="N41" s="928"/>
      <c r="O41" s="946"/>
      <c r="P41" s="928"/>
      <c r="Q41" s="946"/>
      <c r="R41" s="928"/>
      <c r="S41" s="945"/>
      <c r="T41" s="928"/>
      <c r="U41" s="945"/>
      <c r="V41" s="928"/>
      <c r="W41" s="945"/>
      <c r="X41" s="928"/>
      <c r="Y41" s="945"/>
      <c r="Z41" s="929">
        <f t="shared" si="1"/>
        <v>0</v>
      </c>
      <c r="AA41" s="945"/>
      <c r="AB41" s="912"/>
      <c r="AC41" s="945"/>
      <c r="AD41" s="928"/>
      <c r="AE41" s="946"/>
      <c r="AF41" s="928"/>
      <c r="AG41" s="946"/>
      <c r="AH41" s="928"/>
      <c r="AI41" s="945"/>
      <c r="AJ41" s="929">
        <f t="shared" si="2"/>
        <v>0</v>
      </c>
    </row>
    <row r="42" spans="2:36" s="896" customFormat="1" ht="12" thickBot="1" x14ac:dyDescent="0.25">
      <c r="B42" s="896" t="s">
        <v>622</v>
      </c>
      <c r="C42" s="926" t="s">
        <v>415</v>
      </c>
      <c r="D42" s="899"/>
      <c r="E42" s="901"/>
      <c r="G42" s="899"/>
      <c r="H42" s="899"/>
      <c r="I42" s="899"/>
      <c r="J42" s="931"/>
      <c r="K42" s="931"/>
      <c r="L42" s="931"/>
      <c r="M42" s="899"/>
      <c r="N42" s="928"/>
      <c r="O42" s="946"/>
      <c r="P42" s="928"/>
      <c r="Q42" s="946"/>
      <c r="R42" s="928"/>
      <c r="S42" s="946"/>
      <c r="T42" s="928"/>
      <c r="U42" s="946"/>
      <c r="V42" s="928"/>
      <c r="W42" s="946"/>
      <c r="X42" s="928"/>
      <c r="Y42" s="946"/>
      <c r="Z42" s="929">
        <f t="shared" si="1"/>
        <v>0</v>
      </c>
      <c r="AA42" s="945"/>
      <c r="AB42" s="912"/>
      <c r="AC42" s="945"/>
      <c r="AD42" s="928"/>
      <c r="AE42" s="946"/>
      <c r="AF42" s="928"/>
      <c r="AG42" s="946"/>
      <c r="AH42" s="928"/>
      <c r="AI42" s="946"/>
      <c r="AJ42" s="929">
        <f t="shared" si="2"/>
        <v>0</v>
      </c>
    </row>
    <row r="43" spans="2:36" s="896" customFormat="1" ht="12" thickBot="1" x14ac:dyDescent="0.25">
      <c r="B43" s="896" t="s">
        <v>623</v>
      </c>
      <c r="C43" s="926" t="s">
        <v>416</v>
      </c>
      <c r="D43" s="899"/>
      <c r="E43" s="901"/>
      <c r="G43" s="899"/>
      <c r="H43" s="899"/>
      <c r="I43" s="899"/>
      <c r="J43" s="931"/>
      <c r="K43" s="931"/>
      <c r="L43" s="931"/>
      <c r="M43" s="899"/>
      <c r="N43" s="928"/>
      <c r="O43" s="946"/>
      <c r="P43" s="928"/>
      <c r="Q43" s="946"/>
      <c r="R43" s="928"/>
      <c r="S43" s="945"/>
      <c r="T43" s="928"/>
      <c r="U43" s="945"/>
      <c r="V43" s="928"/>
      <c r="W43" s="945"/>
      <c r="X43" s="928"/>
      <c r="Y43" s="945"/>
      <c r="Z43" s="929">
        <f t="shared" si="1"/>
        <v>0</v>
      </c>
      <c r="AA43" s="945"/>
      <c r="AB43" s="912"/>
      <c r="AC43" s="945"/>
      <c r="AD43" s="928"/>
      <c r="AE43" s="946"/>
      <c r="AF43" s="928"/>
      <c r="AG43" s="946"/>
      <c r="AH43" s="928"/>
      <c r="AI43" s="945"/>
      <c r="AJ43" s="929">
        <f t="shared" si="2"/>
        <v>0</v>
      </c>
    </row>
    <row r="44" spans="2:36" s="896" customFormat="1" ht="4.5" customHeight="1" thickBot="1" x14ac:dyDescent="0.25">
      <c r="B44" s="899"/>
      <c r="D44" s="899"/>
      <c r="E44" s="901"/>
      <c r="G44" s="931"/>
      <c r="H44" s="931"/>
      <c r="I44" s="931"/>
      <c r="J44" s="947"/>
      <c r="K44" s="931"/>
      <c r="L44" s="947"/>
      <c r="M44" s="931"/>
      <c r="N44" s="948"/>
      <c r="O44" s="948"/>
      <c r="P44" s="948"/>
      <c r="Q44" s="948"/>
      <c r="R44" s="948"/>
      <c r="S44" s="948"/>
      <c r="T44" s="948"/>
      <c r="U44" s="948"/>
      <c r="V44" s="948"/>
      <c r="W44" s="948"/>
      <c r="X44" s="949"/>
      <c r="Y44" s="945"/>
      <c r="Z44" s="940"/>
      <c r="AA44" s="951"/>
      <c r="AB44" s="912"/>
      <c r="AC44" s="951"/>
      <c r="AD44" s="949"/>
      <c r="AE44" s="948"/>
      <c r="AF44" s="948"/>
      <c r="AG44" s="948"/>
      <c r="AH44" s="949"/>
      <c r="AI44" s="940"/>
      <c r="AJ44" s="940"/>
    </row>
    <row r="45" spans="2:36" s="896" customFormat="1" ht="12" thickBot="1" x14ac:dyDescent="0.25">
      <c r="B45" s="897" t="s">
        <v>624</v>
      </c>
      <c r="C45" s="934" t="s">
        <v>625</v>
      </c>
      <c r="D45" s="933"/>
      <c r="E45" s="934"/>
      <c r="G45" s="933"/>
      <c r="H45" s="897"/>
      <c r="I45" s="933"/>
      <c r="J45" s="897"/>
      <c r="K45" s="897"/>
      <c r="L45" s="933"/>
      <c r="M45" s="897"/>
      <c r="N45" s="929">
        <f>SUM(N31:N43)</f>
        <v>0</v>
      </c>
      <c r="O45" s="944"/>
      <c r="P45" s="929">
        <f>SUM(P31:P43)</f>
        <v>0</v>
      </c>
      <c r="Q45" s="944"/>
      <c r="R45" s="929">
        <f>SUM(R31:R43)</f>
        <v>0</v>
      </c>
      <c r="S45" s="945"/>
      <c r="T45" s="929">
        <f>SUM(T31:T43)</f>
        <v>0</v>
      </c>
      <c r="U45" s="945"/>
      <c r="V45" s="929">
        <f>SUM(V31:V43)</f>
        <v>0</v>
      </c>
      <c r="W45" s="945"/>
      <c r="X45" s="929">
        <f>SUM(X31:X43)</f>
        <v>0</v>
      </c>
      <c r="Y45" s="945"/>
      <c r="Z45" s="929">
        <f>SUM(P45:X45)</f>
        <v>0</v>
      </c>
      <c r="AA45" s="945"/>
      <c r="AB45" s="912"/>
      <c r="AC45" s="945"/>
      <c r="AD45" s="929">
        <f>SUM(AD31:AD43)</f>
        <v>0</v>
      </c>
      <c r="AE45" s="944"/>
      <c r="AF45" s="929">
        <f>SUM(AF31:AF43)</f>
        <v>0</v>
      </c>
      <c r="AG45" s="944"/>
      <c r="AH45" s="929">
        <f>SUM(AH31:AH43)</f>
        <v>0</v>
      </c>
      <c r="AI45" s="945"/>
      <c r="AJ45" s="929">
        <f>SUM(AD45:AH45)</f>
        <v>0</v>
      </c>
    </row>
    <row r="46" spans="2:36" s="896" customFormat="1" ht="12" thickBot="1" x14ac:dyDescent="0.25">
      <c r="B46" s="899"/>
      <c r="D46" s="899"/>
      <c r="E46" s="901"/>
      <c r="G46" s="899"/>
      <c r="H46" s="899"/>
      <c r="I46" s="899"/>
      <c r="J46" s="899"/>
      <c r="K46" s="899"/>
      <c r="L46" s="899"/>
      <c r="M46" s="899"/>
      <c r="N46" s="897"/>
      <c r="O46" s="899"/>
      <c r="P46" s="899"/>
      <c r="Q46" s="901"/>
      <c r="AB46" s="912"/>
      <c r="AD46" s="899"/>
      <c r="AE46" s="899"/>
      <c r="AF46" s="899"/>
      <c r="AG46" s="901"/>
    </row>
    <row r="47" spans="2:36" s="896" customFormat="1" ht="12" thickBot="1" x14ac:dyDescent="0.25">
      <c r="B47" s="898" t="s">
        <v>143</v>
      </c>
      <c r="E47" s="898"/>
      <c r="H47" s="952"/>
      <c r="N47" s="897"/>
      <c r="P47" s="952"/>
      <c r="Q47" s="900"/>
      <c r="Z47" s="929">
        <f>Z20+Z27+Z45</f>
        <v>0</v>
      </c>
      <c r="AB47" s="912"/>
      <c r="AD47" s="898" t="s">
        <v>417</v>
      </c>
      <c r="AF47" s="952"/>
      <c r="AG47" s="900"/>
      <c r="AJ47" s="929">
        <f>AJ27+AJ45</f>
        <v>0</v>
      </c>
    </row>
    <row r="48" spans="2:36" s="896" customFormat="1" ht="11.25" x14ac:dyDescent="0.2">
      <c r="E48" s="898"/>
      <c r="F48" s="898"/>
      <c r="G48" s="897"/>
      <c r="H48" s="897"/>
      <c r="I48" s="897"/>
      <c r="J48" s="897"/>
      <c r="K48" s="897"/>
      <c r="L48" s="897"/>
      <c r="M48" s="897"/>
      <c r="N48" s="897"/>
      <c r="O48" s="897"/>
      <c r="P48" s="897"/>
      <c r="Q48" s="900"/>
      <c r="AD48" s="897"/>
      <c r="AE48" s="897"/>
      <c r="AF48" s="897"/>
      <c r="AG48" s="900"/>
    </row>
    <row r="49" spans="1:20" s="954" customFormat="1" ht="12" thickBot="1" x14ac:dyDescent="0.25">
      <c r="A49" s="896"/>
      <c r="B49" s="933" t="s">
        <v>243</v>
      </c>
      <c r="C49" s="899"/>
      <c r="D49" s="899"/>
      <c r="E49" s="901"/>
      <c r="F49" s="900"/>
      <c r="G49" s="952"/>
      <c r="H49" s="953"/>
      <c r="I49" s="896"/>
      <c r="J49" s="896"/>
      <c r="K49" s="947"/>
      <c r="L49" s="896"/>
      <c r="M49" s="896"/>
      <c r="N49" s="952"/>
      <c r="O49" s="952"/>
      <c r="P49" s="952"/>
      <c r="Q49" s="896"/>
      <c r="R49" s="952"/>
      <c r="S49" s="900"/>
      <c r="T49" s="896"/>
    </row>
    <row r="50" spans="1:20" ht="12" thickBot="1" x14ac:dyDescent="0.25">
      <c r="B50" s="955"/>
      <c r="D50" s="899" t="s">
        <v>315</v>
      </c>
      <c r="H50" s="956"/>
      <c r="I50" s="956"/>
    </row>
    <row r="51" spans="1:20" ht="12" thickBot="1" x14ac:dyDescent="0.25">
      <c r="B51" s="957"/>
      <c r="D51" s="899" t="s">
        <v>316</v>
      </c>
      <c r="F51" s="901"/>
      <c r="H51" s="901"/>
      <c r="I51" s="901"/>
    </row>
    <row r="52" spans="1:20" s="896" customFormat="1" ht="11.25" x14ac:dyDescent="0.2">
      <c r="B52" s="913" t="s">
        <v>338</v>
      </c>
      <c r="D52" s="896" t="s">
        <v>456</v>
      </c>
      <c r="E52" s="900"/>
    </row>
    <row r="53" spans="1:20" s="896" customFormat="1" ht="11.25" x14ac:dyDescent="0.2">
      <c r="E53" s="900"/>
    </row>
    <row r="54" spans="1:20" s="896" customFormat="1" ht="11.25" hidden="1" x14ac:dyDescent="0.2">
      <c r="E54" s="900"/>
    </row>
    <row r="55" spans="1:20" s="896" customFormat="1" ht="11.25" hidden="1" x14ac:dyDescent="0.2">
      <c r="E55" s="900"/>
    </row>
    <row r="56" spans="1:20" s="896" customFormat="1" ht="11.25" hidden="1" x14ac:dyDescent="0.2">
      <c r="E56" s="900"/>
    </row>
    <row r="57" spans="1:20" s="896" customFormat="1" ht="11.25" hidden="1" x14ac:dyDescent="0.2">
      <c r="E57" s="900"/>
    </row>
    <row r="58" spans="1:20" s="896" customFormat="1" ht="11.25" hidden="1" x14ac:dyDescent="0.2">
      <c r="E58" s="900"/>
    </row>
    <row r="59" spans="1:20" s="896" customFormat="1" ht="11.25" hidden="1" x14ac:dyDescent="0.2">
      <c r="E59" s="900"/>
    </row>
    <row r="60" spans="1:20" s="896" customFormat="1" ht="11.25" hidden="1" x14ac:dyDescent="0.2">
      <c r="E60" s="900"/>
    </row>
    <row r="61" spans="1:20" s="896" customFormat="1" ht="11.25" hidden="1" x14ac:dyDescent="0.2">
      <c r="E61" s="900"/>
    </row>
    <row r="62" spans="1:20" ht="11.25" hidden="1" x14ac:dyDescent="0.2"/>
    <row r="63" spans="1:20" ht="11.25" hidden="1" x14ac:dyDescent="0.2"/>
    <row r="64" spans="1:20" ht="11.25" hidden="1" x14ac:dyDescent="0.2"/>
    <row r="65" ht="11.25" hidden="1" x14ac:dyDescent="0.2"/>
    <row r="66" ht="11.25" hidden="1" x14ac:dyDescent="0.2"/>
    <row r="67" ht="11.25" hidden="1" x14ac:dyDescent="0.2"/>
    <row r="68" ht="11.25" hidden="1" x14ac:dyDescent="0.2"/>
    <row r="69" ht="11.25" x14ac:dyDescent="0.2"/>
  </sheetData>
  <sheetProtection algorithmName="SHA-512" hashValue="351I5pAOKY5aLMUii8huKyw7ySw0MRHq5pAvCgmHP9iJ82AG2/9hk/rIRVy6rD5iPJ5Zo0h79O9o9pLVZVg5vA==" saltValue="A0AhnolI3aT47PQIY8/oMA==" spinCount="100000" sheet="1" objects="1" scenarios="1"/>
  <mergeCells count="3">
    <mergeCell ref="B6:F6"/>
    <mergeCell ref="B21:F21"/>
    <mergeCell ref="B29:F29"/>
  </mergeCells>
  <pageMargins left="0.34" right="0.34" top="0.5" bottom="0.4" header="0.2" footer="0.2"/>
  <pageSetup paperSize="9" scale="65" orientation="landscape" r:id="rId1"/>
  <headerFooter alignWithMargins="0">
    <oddFooter>&amp;L&amp;8&amp;A&amp;R&amp;8&amp;P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5"/>
  <sheetViews>
    <sheetView showGridLines="0" topLeftCell="B1" zoomScale="70" zoomScaleNormal="70" workbookViewId="0">
      <selection activeCell="AE2" sqref="AE2"/>
    </sheetView>
  </sheetViews>
  <sheetFormatPr defaultColWidth="0" defaultRowHeight="0" customHeight="1" zeroHeight="1" x14ac:dyDescent="0.2"/>
  <cols>
    <col min="1" max="1" width="2.28515625" style="899" customWidth="1"/>
    <col min="2" max="2" width="5.7109375" style="899" customWidth="1"/>
    <col min="3" max="5" width="2.28515625" style="899" customWidth="1"/>
    <col min="6" max="6" width="4.140625" style="901" customWidth="1"/>
    <col min="7" max="7" width="34.28515625" style="899" customWidth="1"/>
    <col min="8" max="8" width="1.85546875" style="899" customWidth="1"/>
    <col min="9" max="9" width="11.5703125" style="899" customWidth="1"/>
    <col min="10" max="10" width="1" style="899" customWidth="1"/>
    <col min="11" max="11" width="11.5703125" style="899" customWidth="1"/>
    <col min="12" max="12" width="1" style="899" customWidth="1"/>
    <col min="13" max="13" width="11.5703125" style="899" customWidth="1"/>
    <col min="14" max="14" width="1" style="899" customWidth="1"/>
    <col min="15" max="15" width="11.5703125" style="899" customWidth="1"/>
    <col min="16" max="16" width="1" style="899" customWidth="1"/>
    <col min="17" max="17" width="11.5703125" style="899" customWidth="1"/>
    <col min="18" max="18" width="1" style="899" customWidth="1"/>
    <col min="19" max="19" width="11.5703125" style="899" customWidth="1"/>
    <col min="20" max="20" width="1" style="899" customWidth="1"/>
    <col min="21" max="21" width="11.5703125" style="899" customWidth="1"/>
    <col min="22" max="22" width="1" style="899" customWidth="1"/>
    <col min="23" max="23" width="0.28515625" style="899" customWidth="1"/>
    <col min="24" max="24" width="1" style="899" customWidth="1"/>
    <col min="25" max="25" width="11.5703125" style="899" customWidth="1"/>
    <col min="26" max="26" width="1" style="899" customWidth="1"/>
    <col min="27" max="27" width="11.5703125" style="899" customWidth="1"/>
    <col min="28" max="28" width="1" style="899" customWidth="1"/>
    <col min="29" max="29" width="11.5703125" style="899" customWidth="1"/>
    <col min="30" max="30" width="1" style="899" customWidth="1"/>
    <col min="31" max="31" width="11.5703125" style="899" customWidth="1"/>
    <col min="32" max="32" width="2.28515625" style="899" customWidth="1"/>
    <col min="33" max="16384" width="0" style="899" hidden="1"/>
  </cols>
  <sheetData>
    <row r="1" spans="1:36" ht="13.5" thickBot="1" x14ac:dyDescent="0.3">
      <c r="A1" s="896"/>
      <c r="B1" s="647" t="s">
        <v>1230</v>
      </c>
      <c r="C1" s="897"/>
      <c r="D1" s="897"/>
      <c r="E1" s="898"/>
      <c r="F1" s="897"/>
      <c r="G1" s="897"/>
      <c r="H1" s="896"/>
      <c r="I1" s="896"/>
      <c r="AD1" s="31" t="s">
        <v>213</v>
      </c>
      <c r="AE1" s="738" t="str">
        <f>IF('Sec A Balance Sheet - SF'!$I$1=0," ",'Sec A Balance Sheet - SF'!$I$1)</f>
        <v xml:space="preserve"> </v>
      </c>
      <c r="AI1" s="31" t="s">
        <v>213</v>
      </c>
      <c r="AJ1" s="958" t="e">
        <f>IF(#REF!=0," ",#REF!)</f>
        <v>#REF!</v>
      </c>
    </row>
    <row r="2" spans="1:36" ht="12.75" x14ac:dyDescent="0.25">
      <c r="B2" s="610" t="s">
        <v>418</v>
      </c>
      <c r="C2" s="896"/>
      <c r="D2" s="896"/>
      <c r="E2" s="900"/>
      <c r="F2" s="896"/>
      <c r="G2" s="896"/>
      <c r="H2" s="896"/>
      <c r="I2" s="896"/>
    </row>
    <row r="3" spans="1:36" ht="11.25" x14ac:dyDescent="0.2">
      <c r="B3" s="569" t="s">
        <v>428</v>
      </c>
      <c r="E3" s="901"/>
      <c r="F3" s="899"/>
    </row>
    <row r="4" spans="1:36" ht="12" thickBot="1" x14ac:dyDescent="0.25">
      <c r="B4" s="902"/>
      <c r="C4" s="899" t="s">
        <v>460</v>
      </c>
      <c r="E4" s="901"/>
      <c r="F4" s="899"/>
    </row>
    <row r="5" spans="1:36" s="896" customFormat="1" ht="12" thickTop="1" x14ac:dyDescent="0.2">
      <c r="B5" s="902"/>
      <c r="C5" s="899" t="s">
        <v>461</v>
      </c>
      <c r="E5" s="899"/>
      <c r="F5" s="934"/>
      <c r="G5" s="934"/>
      <c r="I5" s="908"/>
      <c r="J5" s="905"/>
      <c r="K5" s="909"/>
      <c r="L5" s="905"/>
      <c r="M5" s="905"/>
      <c r="N5" s="905"/>
      <c r="O5" s="910" t="s">
        <v>133</v>
      </c>
      <c r="P5" s="905"/>
      <c r="Q5" s="905"/>
      <c r="R5" s="905"/>
      <c r="S5" s="905"/>
      <c r="T5" s="905"/>
      <c r="U5" s="911"/>
      <c r="W5" s="912"/>
      <c r="Y5" s="908"/>
      <c r="Z5" s="905"/>
      <c r="AA5" s="909"/>
      <c r="AB5" s="906" t="s">
        <v>394</v>
      </c>
      <c r="AC5" s="905"/>
      <c r="AD5" s="905"/>
      <c r="AE5" s="942"/>
    </row>
    <row r="6" spans="1:36" s="959" customFormat="1" ht="43.5" customHeight="1" thickBot="1" x14ac:dyDescent="0.25">
      <c r="E6" s="960"/>
      <c r="F6" s="961"/>
      <c r="G6" s="960"/>
      <c r="H6" s="960"/>
      <c r="I6" s="962" t="s">
        <v>378</v>
      </c>
      <c r="J6" s="963"/>
      <c r="K6" s="963" t="s">
        <v>419</v>
      </c>
      <c r="L6" s="964"/>
      <c r="M6" s="963" t="s">
        <v>380</v>
      </c>
      <c r="N6" s="963"/>
      <c r="O6" s="963" t="s">
        <v>381</v>
      </c>
      <c r="P6" s="963"/>
      <c r="Q6" s="963" t="s">
        <v>382</v>
      </c>
      <c r="R6" s="963"/>
      <c r="S6" s="963" t="s">
        <v>383</v>
      </c>
      <c r="T6" s="963"/>
      <c r="U6" s="965" t="s">
        <v>384</v>
      </c>
      <c r="W6" s="966"/>
      <c r="Y6" s="962" t="s">
        <v>396</v>
      </c>
      <c r="Z6" s="963"/>
      <c r="AA6" s="963" t="s">
        <v>397</v>
      </c>
      <c r="AB6" s="964"/>
      <c r="AC6" s="963" t="s">
        <v>398</v>
      </c>
      <c r="AD6" s="963"/>
      <c r="AE6" s="965" t="s">
        <v>399</v>
      </c>
    </row>
    <row r="7" spans="1:36" s="913" customFormat="1" ht="12.75" thickTop="1" thickBot="1" x14ac:dyDescent="0.25">
      <c r="B7" s="934" t="s">
        <v>395</v>
      </c>
      <c r="E7" s="932"/>
      <c r="F7" s="1052"/>
      <c r="H7" s="914"/>
      <c r="I7" s="914"/>
      <c r="J7" s="914"/>
      <c r="K7" s="914"/>
      <c r="L7" s="919"/>
      <c r="M7" s="920"/>
      <c r="N7" s="920"/>
      <c r="O7" s="920"/>
      <c r="P7" s="920"/>
      <c r="Q7" s="920"/>
      <c r="R7" s="920"/>
      <c r="S7" s="920"/>
      <c r="T7" s="920"/>
      <c r="U7" s="921"/>
      <c r="W7" s="967"/>
      <c r="Y7" s="914"/>
      <c r="Z7" s="914"/>
      <c r="AA7" s="914"/>
      <c r="AB7" s="914"/>
      <c r="AC7" s="914"/>
      <c r="AD7" s="914"/>
      <c r="AE7" s="921"/>
    </row>
    <row r="8" spans="1:36" s="913" customFormat="1" ht="12" thickBot="1" x14ac:dyDescent="0.25">
      <c r="B8" s="896" t="s">
        <v>340</v>
      </c>
      <c r="C8" s="926" t="s">
        <v>420</v>
      </c>
      <c r="E8" s="932"/>
      <c r="F8" s="926"/>
      <c r="H8" s="914"/>
      <c r="I8" s="968"/>
      <c r="J8" s="969"/>
      <c r="K8" s="968"/>
      <c r="L8" s="969"/>
      <c r="M8" s="968"/>
      <c r="N8" s="970"/>
      <c r="O8" s="968"/>
      <c r="P8" s="970"/>
      <c r="Q8" s="968"/>
      <c r="R8" s="970"/>
      <c r="S8" s="968"/>
      <c r="T8" s="970"/>
      <c r="U8" s="35">
        <f>SUM(K8:S8)</f>
        <v>0</v>
      </c>
      <c r="V8" s="971"/>
      <c r="W8" s="972"/>
      <c r="X8" s="971"/>
      <c r="Y8" s="968"/>
      <c r="Z8" s="969"/>
      <c r="AA8" s="968"/>
      <c r="AB8" s="969"/>
      <c r="AC8" s="968"/>
      <c r="AD8" s="970"/>
      <c r="AE8" s="35">
        <f>SUM(Y8:AC8)</f>
        <v>0</v>
      </c>
    </row>
    <row r="9" spans="1:36" s="896" customFormat="1" ht="12" thickBot="1" x14ac:dyDescent="0.25">
      <c r="B9" s="896" t="s">
        <v>348</v>
      </c>
      <c r="C9" s="926" t="s">
        <v>421</v>
      </c>
      <c r="E9" s="899"/>
      <c r="F9" s="901"/>
      <c r="H9" s="933"/>
      <c r="I9" s="750"/>
      <c r="J9" s="973"/>
      <c r="K9" s="750"/>
      <c r="L9" s="973"/>
      <c r="M9" s="750"/>
      <c r="N9" s="974"/>
      <c r="O9" s="750"/>
      <c r="P9" s="974"/>
      <c r="Q9" s="750"/>
      <c r="R9" s="974"/>
      <c r="S9" s="750"/>
      <c r="T9" s="974"/>
      <c r="U9" s="35">
        <f>SUM(K9:S9)</f>
        <v>0</v>
      </c>
      <c r="V9" s="974"/>
      <c r="W9" s="975"/>
      <c r="X9" s="974"/>
      <c r="Y9" s="750"/>
      <c r="Z9" s="973"/>
      <c r="AA9" s="750"/>
      <c r="AB9" s="973"/>
      <c r="AC9" s="750"/>
      <c r="AD9" s="974"/>
      <c r="AE9" s="35">
        <f>SUM(Y9:AC9)</f>
        <v>0</v>
      </c>
    </row>
    <row r="10" spans="1:36" s="896" customFormat="1" ht="3" customHeight="1" thickBot="1" x14ac:dyDescent="0.25">
      <c r="C10" s="899"/>
      <c r="E10" s="899"/>
      <c r="F10" s="901"/>
      <c r="H10" s="931"/>
      <c r="I10" s="976"/>
      <c r="J10" s="976"/>
      <c r="K10" s="976"/>
      <c r="L10" s="976"/>
      <c r="M10" s="976"/>
      <c r="N10" s="976"/>
      <c r="O10" s="976"/>
      <c r="P10" s="976"/>
      <c r="Q10" s="976"/>
      <c r="R10" s="976"/>
      <c r="S10" s="976"/>
      <c r="T10" s="437"/>
      <c r="U10" s="437"/>
      <c r="V10" s="978"/>
      <c r="W10" s="979"/>
      <c r="X10" s="978"/>
      <c r="Y10" s="976"/>
      <c r="Z10" s="976"/>
      <c r="AA10" s="976"/>
      <c r="AB10" s="976"/>
      <c r="AC10" s="976"/>
      <c r="AD10" s="437"/>
      <c r="AE10" s="437"/>
    </row>
    <row r="11" spans="1:36" s="896" customFormat="1" ht="12" thickBot="1" x14ac:dyDescent="0.25">
      <c r="B11" s="896" t="s">
        <v>360</v>
      </c>
      <c r="C11" s="934" t="s">
        <v>422</v>
      </c>
      <c r="E11" s="933"/>
      <c r="F11" s="934"/>
      <c r="H11" s="933"/>
      <c r="I11" s="35">
        <f>SUM(I8:I9)</f>
        <v>0</v>
      </c>
      <c r="J11" s="436"/>
      <c r="K11" s="35">
        <f>SUM(K8:K9)</f>
        <v>0</v>
      </c>
      <c r="L11" s="436"/>
      <c r="M11" s="35">
        <f>SUM(M8:M9)</f>
        <v>0</v>
      </c>
      <c r="N11" s="974"/>
      <c r="O11" s="35">
        <f>SUM(O8:O9)</f>
        <v>0</v>
      </c>
      <c r="P11" s="974"/>
      <c r="Q11" s="35">
        <f>SUM(Q8:Q9)</f>
        <v>0</v>
      </c>
      <c r="R11" s="974"/>
      <c r="S11" s="35">
        <f>SUM(S8:S9)</f>
        <v>0</v>
      </c>
      <c r="T11" s="974"/>
      <c r="U11" s="35">
        <f>SUM(K11:S11)</f>
        <v>0</v>
      </c>
      <c r="V11" s="974"/>
      <c r="W11" s="975"/>
      <c r="X11" s="974"/>
      <c r="Y11" s="35">
        <f>SUM(Y8:Y9)</f>
        <v>0</v>
      </c>
      <c r="Z11" s="436"/>
      <c r="AA11" s="35">
        <f>SUM(AA8:AA9)</f>
        <v>0</v>
      </c>
      <c r="AB11" s="436"/>
      <c r="AC11" s="35">
        <f>SUM(AC8:AC9)</f>
        <v>0</v>
      </c>
      <c r="AD11" s="974"/>
      <c r="AE11" s="35">
        <f>SUM(Y11:AC11)</f>
        <v>0</v>
      </c>
    </row>
    <row r="12" spans="1:36" s="896" customFormat="1" ht="11.25" x14ac:dyDescent="0.2">
      <c r="B12" s="901"/>
      <c r="E12" s="899"/>
      <c r="F12" s="901"/>
      <c r="H12" s="899"/>
      <c r="I12" s="973"/>
      <c r="J12" s="973"/>
      <c r="K12" s="973"/>
      <c r="L12" s="973"/>
      <c r="M12" s="973"/>
      <c r="N12" s="974"/>
      <c r="O12" s="973"/>
      <c r="P12" s="974"/>
      <c r="Q12" s="973"/>
      <c r="R12" s="974"/>
      <c r="S12" s="973"/>
      <c r="T12" s="974"/>
      <c r="U12" s="439"/>
      <c r="V12" s="974"/>
      <c r="W12" s="975"/>
      <c r="X12" s="974"/>
      <c r="Y12" s="973"/>
      <c r="Z12" s="973"/>
      <c r="AA12" s="973"/>
      <c r="AB12" s="973"/>
      <c r="AC12" s="973"/>
      <c r="AD12" s="974"/>
      <c r="AE12" s="974"/>
    </row>
    <row r="13" spans="1:36" s="913" customFormat="1" ht="12" thickBot="1" x14ac:dyDescent="0.25">
      <c r="B13" s="934" t="s">
        <v>403</v>
      </c>
      <c r="E13" s="932"/>
      <c r="F13" s="1052"/>
      <c r="H13" s="914"/>
      <c r="I13" s="969"/>
      <c r="J13" s="969"/>
      <c r="K13" s="969"/>
      <c r="L13" s="969"/>
      <c r="M13" s="969"/>
      <c r="N13" s="970"/>
      <c r="O13" s="969"/>
      <c r="P13" s="970"/>
      <c r="Q13" s="969"/>
      <c r="R13" s="970"/>
      <c r="S13" s="969"/>
      <c r="T13" s="970"/>
      <c r="U13" s="440"/>
      <c r="V13" s="971"/>
      <c r="W13" s="972"/>
      <c r="X13" s="971"/>
      <c r="Y13" s="969"/>
      <c r="Z13" s="969"/>
      <c r="AA13" s="969"/>
      <c r="AB13" s="969"/>
      <c r="AC13" s="969"/>
      <c r="AD13" s="970"/>
      <c r="AE13" s="440"/>
    </row>
    <row r="14" spans="1:36" s="896" customFormat="1" ht="12" thickBot="1" x14ac:dyDescent="0.25">
      <c r="B14" s="896" t="s">
        <v>341</v>
      </c>
      <c r="C14" s="926" t="s">
        <v>404</v>
      </c>
      <c r="E14" s="899"/>
      <c r="F14" s="901"/>
      <c r="H14" s="899"/>
      <c r="I14" s="750"/>
      <c r="J14" s="973"/>
      <c r="K14" s="750"/>
      <c r="L14" s="973"/>
      <c r="M14" s="750"/>
      <c r="N14" s="973"/>
      <c r="O14" s="750"/>
      <c r="P14" s="973"/>
      <c r="Q14" s="750"/>
      <c r="R14" s="973"/>
      <c r="S14" s="750"/>
      <c r="T14" s="973"/>
      <c r="U14" s="35">
        <f t="shared" ref="U14:U26" si="0">SUM(K14:S14)</f>
        <v>0</v>
      </c>
      <c r="V14" s="974"/>
      <c r="W14" s="975"/>
      <c r="X14" s="974"/>
      <c r="Y14" s="750"/>
      <c r="Z14" s="973"/>
      <c r="AA14" s="750"/>
      <c r="AB14" s="973"/>
      <c r="AC14" s="750"/>
      <c r="AD14" s="973"/>
      <c r="AE14" s="35">
        <f t="shared" ref="AE14:AE26" si="1">SUM(Y14:AC14)</f>
        <v>0</v>
      </c>
    </row>
    <row r="15" spans="1:36" s="896" customFormat="1" ht="12" thickBot="1" x14ac:dyDescent="0.25">
      <c r="B15" s="896" t="s">
        <v>349</v>
      </c>
      <c r="C15" s="926" t="s">
        <v>423</v>
      </c>
      <c r="E15" s="899"/>
      <c r="F15" s="901"/>
      <c r="H15" s="899"/>
      <c r="I15" s="1049"/>
      <c r="J15" s="973"/>
      <c r="K15" s="1049"/>
      <c r="L15" s="973"/>
      <c r="M15" s="1049"/>
      <c r="N15" s="974"/>
      <c r="O15" s="1049"/>
      <c r="P15" s="974"/>
      <c r="Q15" s="1049"/>
      <c r="R15" s="974"/>
      <c r="S15" s="1049"/>
      <c r="T15" s="974"/>
      <c r="U15" s="35">
        <f t="shared" si="0"/>
        <v>0</v>
      </c>
      <c r="V15" s="974"/>
      <c r="W15" s="975"/>
      <c r="X15" s="974"/>
      <c r="Y15" s="1049"/>
      <c r="Z15" s="973"/>
      <c r="AA15" s="1049"/>
      <c r="AB15" s="973"/>
      <c r="AC15" s="1049"/>
      <c r="AD15" s="974"/>
      <c r="AE15" s="35">
        <f t="shared" si="1"/>
        <v>0</v>
      </c>
    </row>
    <row r="16" spans="1:36" s="896" customFormat="1" ht="12" thickBot="1" x14ac:dyDescent="0.25">
      <c r="B16" s="896" t="s">
        <v>361</v>
      </c>
      <c r="C16" s="926" t="s">
        <v>406</v>
      </c>
      <c r="E16" s="899"/>
      <c r="F16" s="901"/>
      <c r="H16" s="899"/>
      <c r="I16" s="750"/>
      <c r="J16" s="973"/>
      <c r="K16" s="750"/>
      <c r="L16" s="973"/>
      <c r="M16" s="750"/>
      <c r="N16" s="974"/>
      <c r="O16" s="750"/>
      <c r="P16" s="974"/>
      <c r="Q16" s="750"/>
      <c r="R16" s="974"/>
      <c r="S16" s="750"/>
      <c r="T16" s="974"/>
      <c r="U16" s="35">
        <f t="shared" si="0"/>
        <v>0</v>
      </c>
      <c r="V16" s="974"/>
      <c r="W16" s="975"/>
      <c r="X16" s="974"/>
      <c r="Y16" s="750"/>
      <c r="Z16" s="973"/>
      <c r="AA16" s="750"/>
      <c r="AB16" s="973"/>
      <c r="AC16" s="750"/>
      <c r="AD16" s="45"/>
      <c r="AE16" s="35">
        <f t="shared" si="1"/>
        <v>0</v>
      </c>
    </row>
    <row r="17" spans="1:31" s="896" customFormat="1" ht="12" thickBot="1" x14ac:dyDescent="0.25">
      <c r="B17" s="896" t="s">
        <v>613</v>
      </c>
      <c r="C17" s="926" t="s">
        <v>407</v>
      </c>
      <c r="E17" s="899"/>
      <c r="F17" s="901"/>
      <c r="H17" s="899"/>
      <c r="I17" s="1049"/>
      <c r="J17" s="973"/>
      <c r="K17" s="1049"/>
      <c r="L17" s="973"/>
      <c r="M17" s="1049"/>
      <c r="N17" s="974"/>
      <c r="O17" s="1049"/>
      <c r="P17" s="974"/>
      <c r="Q17" s="1049"/>
      <c r="R17" s="974"/>
      <c r="S17" s="1049"/>
      <c r="T17" s="974"/>
      <c r="U17" s="35">
        <f t="shared" si="0"/>
        <v>0</v>
      </c>
      <c r="V17" s="974"/>
      <c r="W17" s="975"/>
      <c r="X17" s="974"/>
      <c r="Y17" s="1049"/>
      <c r="Z17" s="973"/>
      <c r="AA17" s="1049"/>
      <c r="AB17" s="973"/>
      <c r="AC17" s="1049"/>
      <c r="AD17" s="974"/>
      <c r="AE17" s="35">
        <f t="shared" si="1"/>
        <v>0</v>
      </c>
    </row>
    <row r="18" spans="1:31" s="896" customFormat="1" ht="12" thickBot="1" x14ac:dyDescent="0.25">
      <c r="B18" s="896" t="s">
        <v>187</v>
      </c>
      <c r="C18" s="926" t="s">
        <v>408</v>
      </c>
      <c r="E18" s="899"/>
      <c r="F18" s="901"/>
      <c r="H18" s="899"/>
      <c r="I18" s="1049"/>
      <c r="J18" s="973"/>
      <c r="K18" s="1049"/>
      <c r="L18" s="973"/>
      <c r="M18" s="1049"/>
      <c r="N18" s="974"/>
      <c r="O18" s="1049"/>
      <c r="P18" s="974"/>
      <c r="Q18" s="1049"/>
      <c r="R18" s="974"/>
      <c r="S18" s="1049"/>
      <c r="T18" s="974"/>
      <c r="U18" s="35">
        <f t="shared" si="0"/>
        <v>0</v>
      </c>
      <c r="V18" s="974"/>
      <c r="W18" s="975"/>
      <c r="X18" s="974"/>
      <c r="Y18" s="1049"/>
      <c r="Z18" s="973"/>
      <c r="AA18" s="1049"/>
      <c r="AB18" s="973"/>
      <c r="AC18" s="1049"/>
      <c r="AD18" s="974"/>
      <c r="AE18" s="35">
        <f t="shared" si="1"/>
        <v>0</v>
      </c>
    </row>
    <row r="19" spans="1:31" s="896" customFormat="1" ht="12" thickBot="1" x14ac:dyDescent="0.25">
      <c r="B19" s="896" t="s">
        <v>188</v>
      </c>
      <c r="C19" s="926" t="s">
        <v>409</v>
      </c>
      <c r="E19" s="899"/>
      <c r="F19" s="901"/>
      <c r="H19" s="899"/>
      <c r="I19" s="750"/>
      <c r="J19" s="973"/>
      <c r="K19" s="750"/>
      <c r="L19" s="973"/>
      <c r="M19" s="750"/>
      <c r="N19" s="974"/>
      <c r="O19" s="750"/>
      <c r="P19" s="974"/>
      <c r="Q19" s="750"/>
      <c r="R19" s="974"/>
      <c r="S19" s="750"/>
      <c r="T19" s="974"/>
      <c r="U19" s="35">
        <f t="shared" si="0"/>
        <v>0</v>
      </c>
      <c r="V19" s="974"/>
      <c r="W19" s="975"/>
      <c r="X19" s="974"/>
      <c r="Y19" s="750"/>
      <c r="Z19" s="973"/>
      <c r="AA19" s="750"/>
      <c r="AB19" s="973"/>
      <c r="AC19" s="750"/>
      <c r="AD19" s="974"/>
      <c r="AE19" s="35">
        <f t="shared" si="1"/>
        <v>0</v>
      </c>
    </row>
    <row r="20" spans="1:31" s="896" customFormat="1" ht="12" thickBot="1" x14ac:dyDescent="0.25">
      <c r="B20" s="896" t="s">
        <v>189</v>
      </c>
      <c r="C20" s="926" t="s">
        <v>410</v>
      </c>
      <c r="E20" s="899"/>
      <c r="F20" s="901"/>
      <c r="H20" s="933"/>
      <c r="I20" s="750"/>
      <c r="J20" s="973"/>
      <c r="K20" s="750"/>
      <c r="L20" s="973"/>
      <c r="M20" s="750"/>
      <c r="N20" s="974"/>
      <c r="O20" s="750"/>
      <c r="P20" s="974"/>
      <c r="Q20" s="750"/>
      <c r="R20" s="974"/>
      <c r="S20" s="750"/>
      <c r="T20" s="974"/>
      <c r="U20" s="35">
        <f t="shared" si="0"/>
        <v>0</v>
      </c>
      <c r="V20" s="974"/>
      <c r="W20" s="975"/>
      <c r="X20" s="974"/>
      <c r="Y20" s="750"/>
      <c r="Z20" s="973"/>
      <c r="AA20" s="750"/>
      <c r="AB20" s="973"/>
      <c r="AC20" s="750"/>
      <c r="AD20" s="974"/>
      <c r="AE20" s="35">
        <f t="shared" si="1"/>
        <v>0</v>
      </c>
    </row>
    <row r="21" spans="1:31" s="896" customFormat="1" ht="12" thickBot="1" x14ac:dyDescent="0.25">
      <c r="B21" s="896" t="s">
        <v>190</v>
      </c>
      <c r="C21" s="926" t="s">
        <v>411</v>
      </c>
      <c r="E21" s="899"/>
      <c r="F21" s="901"/>
      <c r="H21" s="933"/>
      <c r="I21" s="750"/>
      <c r="J21" s="973"/>
      <c r="K21" s="750"/>
      <c r="L21" s="973"/>
      <c r="M21" s="750"/>
      <c r="N21" s="974"/>
      <c r="O21" s="750"/>
      <c r="P21" s="974"/>
      <c r="Q21" s="750"/>
      <c r="R21" s="974"/>
      <c r="S21" s="750"/>
      <c r="T21" s="974"/>
      <c r="U21" s="35">
        <f t="shared" si="0"/>
        <v>0</v>
      </c>
      <c r="V21" s="974"/>
      <c r="W21" s="975"/>
      <c r="X21" s="974"/>
      <c r="Y21" s="750"/>
      <c r="Z21" s="973"/>
      <c r="AA21" s="750"/>
      <c r="AB21" s="973"/>
      <c r="AC21" s="750"/>
      <c r="AD21" s="974"/>
      <c r="AE21" s="35">
        <f t="shared" si="1"/>
        <v>0</v>
      </c>
    </row>
    <row r="22" spans="1:31" s="896" customFormat="1" ht="12" thickBot="1" x14ac:dyDescent="0.25">
      <c r="B22" s="896" t="s">
        <v>191</v>
      </c>
      <c r="C22" s="926" t="s">
        <v>412</v>
      </c>
      <c r="E22" s="899"/>
      <c r="F22" s="901"/>
      <c r="H22" s="933"/>
      <c r="I22" s="750"/>
      <c r="J22" s="973"/>
      <c r="K22" s="750"/>
      <c r="L22" s="973"/>
      <c r="M22" s="750"/>
      <c r="N22" s="974"/>
      <c r="O22" s="750"/>
      <c r="P22" s="974"/>
      <c r="Q22" s="750"/>
      <c r="R22" s="974"/>
      <c r="S22" s="750"/>
      <c r="T22" s="974"/>
      <c r="U22" s="35">
        <f t="shared" si="0"/>
        <v>0</v>
      </c>
      <c r="V22" s="974"/>
      <c r="W22" s="975"/>
      <c r="X22" s="974"/>
      <c r="Y22" s="750"/>
      <c r="Z22" s="973"/>
      <c r="AA22" s="750"/>
      <c r="AB22" s="973"/>
      <c r="AC22" s="750"/>
      <c r="AD22" s="974"/>
      <c r="AE22" s="35">
        <f t="shared" si="1"/>
        <v>0</v>
      </c>
    </row>
    <row r="23" spans="1:31" s="896" customFormat="1" ht="12" thickBot="1" x14ac:dyDescent="0.25">
      <c r="B23" s="896" t="s">
        <v>192</v>
      </c>
      <c r="C23" s="926" t="s">
        <v>414</v>
      </c>
      <c r="E23" s="899"/>
      <c r="F23" s="901"/>
      <c r="H23" s="899"/>
      <c r="I23" s="750"/>
      <c r="J23" s="973"/>
      <c r="K23" s="750"/>
      <c r="L23" s="973"/>
      <c r="M23" s="750"/>
      <c r="N23" s="974"/>
      <c r="O23" s="750"/>
      <c r="P23" s="974"/>
      <c r="Q23" s="750"/>
      <c r="R23" s="974"/>
      <c r="S23" s="750"/>
      <c r="T23" s="974"/>
      <c r="U23" s="35">
        <f t="shared" si="0"/>
        <v>0</v>
      </c>
      <c r="V23" s="974"/>
      <c r="W23" s="975"/>
      <c r="X23" s="974"/>
      <c r="Y23" s="750"/>
      <c r="Z23" s="973"/>
      <c r="AA23" s="750"/>
      <c r="AB23" s="973"/>
      <c r="AC23" s="750"/>
      <c r="AD23" s="974"/>
      <c r="AE23" s="35">
        <f t="shared" si="1"/>
        <v>0</v>
      </c>
    </row>
    <row r="24" spans="1:31" s="896" customFormat="1" ht="12" thickBot="1" x14ac:dyDescent="0.25">
      <c r="B24" s="896" t="s">
        <v>193</v>
      </c>
      <c r="C24" s="926" t="s">
        <v>424</v>
      </c>
      <c r="E24" s="899"/>
      <c r="F24" s="901"/>
      <c r="H24" s="899"/>
      <c r="I24" s="750"/>
      <c r="J24" s="973"/>
      <c r="K24" s="750"/>
      <c r="L24" s="973"/>
      <c r="M24" s="750"/>
      <c r="N24" s="973"/>
      <c r="O24" s="750"/>
      <c r="P24" s="973"/>
      <c r="Q24" s="750"/>
      <c r="R24" s="973"/>
      <c r="S24" s="750"/>
      <c r="T24" s="973"/>
      <c r="U24" s="35">
        <f t="shared" si="0"/>
        <v>0</v>
      </c>
      <c r="V24" s="974"/>
      <c r="W24" s="975"/>
      <c r="X24" s="974"/>
      <c r="Y24" s="750"/>
      <c r="Z24" s="973"/>
      <c r="AA24" s="750"/>
      <c r="AB24" s="973"/>
      <c r="AC24" s="750"/>
      <c r="AD24" s="973"/>
      <c r="AE24" s="35">
        <f t="shared" si="1"/>
        <v>0</v>
      </c>
    </row>
    <row r="25" spans="1:31" s="896" customFormat="1" ht="12" thickBot="1" x14ac:dyDescent="0.25">
      <c r="B25" s="896" t="s">
        <v>196</v>
      </c>
      <c r="C25" s="926" t="s">
        <v>425</v>
      </c>
      <c r="E25" s="899"/>
      <c r="F25" s="901"/>
      <c r="H25" s="899"/>
      <c r="I25" s="750"/>
      <c r="J25" s="973"/>
      <c r="K25" s="750"/>
      <c r="L25" s="973"/>
      <c r="M25" s="750"/>
      <c r="N25" s="973"/>
      <c r="O25" s="750"/>
      <c r="P25" s="973"/>
      <c r="Q25" s="750"/>
      <c r="R25" s="973"/>
      <c r="S25" s="750"/>
      <c r="T25" s="973"/>
      <c r="U25" s="35">
        <f t="shared" si="0"/>
        <v>0</v>
      </c>
      <c r="V25" s="974"/>
      <c r="W25" s="975"/>
      <c r="X25" s="974"/>
      <c r="Y25" s="750"/>
      <c r="Z25" s="973"/>
      <c r="AA25" s="750"/>
      <c r="AB25" s="973"/>
      <c r="AC25" s="750"/>
      <c r="AD25" s="973"/>
      <c r="AE25" s="35">
        <f t="shared" si="1"/>
        <v>0</v>
      </c>
    </row>
    <row r="26" spans="1:31" s="896" customFormat="1" ht="12" thickBot="1" x14ac:dyDescent="0.25">
      <c r="B26" s="896" t="s">
        <v>197</v>
      </c>
      <c r="C26" s="926" t="s">
        <v>426</v>
      </c>
      <c r="E26" s="899"/>
      <c r="F26" s="901"/>
      <c r="H26" s="899"/>
      <c r="I26" s="1049"/>
      <c r="J26" s="973"/>
      <c r="K26" s="1049"/>
      <c r="L26" s="973"/>
      <c r="M26" s="1049"/>
      <c r="N26" s="974"/>
      <c r="O26" s="1049"/>
      <c r="P26" s="974"/>
      <c r="Q26" s="1049"/>
      <c r="R26" s="974"/>
      <c r="S26" s="1049"/>
      <c r="T26" s="974"/>
      <c r="U26" s="35">
        <f t="shared" si="0"/>
        <v>0</v>
      </c>
      <c r="V26" s="974"/>
      <c r="W26" s="975"/>
      <c r="X26" s="974"/>
      <c r="Y26" s="1049"/>
      <c r="Z26" s="973"/>
      <c r="AA26" s="1049"/>
      <c r="AB26" s="973"/>
      <c r="AC26" s="1049"/>
      <c r="AD26" s="974"/>
      <c r="AE26" s="35">
        <f t="shared" si="1"/>
        <v>0</v>
      </c>
    </row>
    <row r="27" spans="1:31" s="896" customFormat="1" ht="3" customHeight="1" thickBot="1" x14ac:dyDescent="0.25">
      <c r="E27" s="899"/>
      <c r="F27" s="901"/>
      <c r="H27" s="931"/>
      <c r="I27" s="976"/>
      <c r="J27" s="976"/>
      <c r="K27" s="976"/>
      <c r="L27" s="976"/>
      <c r="M27" s="976"/>
      <c r="N27" s="976"/>
      <c r="O27" s="976"/>
      <c r="P27" s="976"/>
      <c r="Q27" s="976"/>
      <c r="R27" s="976"/>
      <c r="S27" s="977"/>
      <c r="T27" s="437"/>
      <c r="U27" s="437"/>
      <c r="V27" s="978"/>
      <c r="W27" s="979"/>
      <c r="X27" s="978"/>
      <c r="Y27" s="977"/>
      <c r="Z27" s="976"/>
      <c r="AA27" s="976"/>
      <c r="AB27" s="976"/>
      <c r="AC27" s="977"/>
      <c r="AD27" s="437"/>
      <c r="AE27" s="437"/>
    </row>
    <row r="28" spans="1:31" s="896" customFormat="1" ht="12" thickBot="1" x14ac:dyDescent="0.25">
      <c r="B28" s="897" t="s">
        <v>198</v>
      </c>
      <c r="C28" s="934" t="s">
        <v>199</v>
      </c>
      <c r="E28" s="933"/>
      <c r="F28" s="934"/>
      <c r="H28" s="897"/>
      <c r="I28" s="980">
        <f>SUM(I14:I26)</f>
        <v>0</v>
      </c>
      <c r="J28" s="436"/>
      <c r="K28" s="980">
        <f>SUM(K14:K26)</f>
        <v>0</v>
      </c>
      <c r="L28" s="436"/>
      <c r="M28" s="980">
        <f>SUM(M14:M26)</f>
        <v>0</v>
      </c>
      <c r="N28" s="974"/>
      <c r="O28" s="980">
        <f>SUM(O14:O26)</f>
        <v>0</v>
      </c>
      <c r="P28" s="974"/>
      <c r="Q28" s="980">
        <f>SUM(Q14:Q26)</f>
        <v>0</v>
      </c>
      <c r="R28" s="974"/>
      <c r="S28" s="980">
        <f>SUM(S14:S26)</f>
        <v>0</v>
      </c>
      <c r="T28" s="974"/>
      <c r="U28" s="35">
        <f>SUM(K28:S28)</f>
        <v>0</v>
      </c>
      <c r="V28" s="974"/>
      <c r="W28" s="975"/>
      <c r="X28" s="974"/>
      <c r="Y28" s="980">
        <f>SUM(Y14:Y26)</f>
        <v>0</v>
      </c>
      <c r="Z28" s="436"/>
      <c r="AA28" s="980">
        <f>SUM(AA14:AA26)</f>
        <v>0</v>
      </c>
      <c r="AB28" s="436"/>
      <c r="AC28" s="980">
        <f>SUM(AC14:AC26)</f>
        <v>0</v>
      </c>
      <c r="AD28" s="974"/>
      <c r="AE28" s="35">
        <f>SUM(Y28:AC28)</f>
        <v>0</v>
      </c>
    </row>
    <row r="29" spans="1:31" s="896" customFormat="1" ht="12" thickBot="1" x14ac:dyDescent="0.25">
      <c r="E29" s="899"/>
      <c r="F29" s="901"/>
      <c r="G29" s="899"/>
      <c r="H29" s="899"/>
      <c r="I29" s="973"/>
      <c r="J29" s="973"/>
      <c r="K29" s="973"/>
      <c r="L29" s="973"/>
      <c r="M29" s="974"/>
      <c r="N29" s="974"/>
      <c r="O29" s="974"/>
      <c r="P29" s="974"/>
      <c r="Q29" s="974"/>
      <c r="R29" s="974"/>
      <c r="S29" s="974"/>
      <c r="T29" s="974"/>
      <c r="U29" s="974"/>
      <c r="V29" s="974"/>
      <c r="W29" s="975"/>
      <c r="X29" s="974"/>
      <c r="Y29" s="973"/>
      <c r="Z29" s="973"/>
      <c r="AA29" s="973"/>
      <c r="AB29" s="973"/>
      <c r="AC29" s="974"/>
      <c r="AD29" s="974"/>
      <c r="AE29" s="974"/>
    </row>
    <row r="30" spans="1:31" s="896" customFormat="1" ht="12" thickBot="1" x14ac:dyDescent="0.25">
      <c r="B30" s="898" t="s">
        <v>146</v>
      </c>
      <c r="F30" s="898"/>
      <c r="I30" s="45"/>
      <c r="J30" s="974"/>
      <c r="K30" s="438"/>
      <c r="L30" s="974"/>
      <c r="M30" s="974"/>
      <c r="N30" s="974"/>
      <c r="O30" s="974"/>
      <c r="P30" s="974"/>
      <c r="Q30" s="974"/>
      <c r="R30" s="974"/>
      <c r="S30" s="974"/>
      <c r="T30" s="974"/>
      <c r="U30" s="35">
        <f>U11+U28</f>
        <v>0</v>
      </c>
      <c r="V30" s="974"/>
      <c r="W30" s="975"/>
      <c r="X30" s="974"/>
      <c r="Y30" s="45" t="s">
        <v>427</v>
      </c>
      <c r="Z30" s="974"/>
      <c r="AA30" s="438"/>
      <c r="AB30" s="974"/>
      <c r="AC30" s="974"/>
      <c r="AD30" s="974"/>
      <c r="AE30" s="35">
        <f>AE11+AE28</f>
        <v>0</v>
      </c>
    </row>
    <row r="31" spans="1:31" s="896" customFormat="1" ht="11.25" x14ac:dyDescent="0.2">
      <c r="B31" s="898"/>
      <c r="F31" s="898"/>
      <c r="I31" s="898"/>
      <c r="K31" s="952"/>
      <c r="L31" s="900"/>
      <c r="U31" s="981"/>
      <c r="Y31" s="898"/>
      <c r="AA31" s="952"/>
      <c r="AB31" s="900"/>
      <c r="AE31" s="981"/>
    </row>
    <row r="32" spans="1:31" s="954" customFormat="1" ht="12" thickBot="1" x14ac:dyDescent="0.25">
      <c r="A32" s="896"/>
      <c r="B32" s="933" t="s">
        <v>243</v>
      </c>
      <c r="C32" s="899"/>
      <c r="D32" s="899"/>
      <c r="E32" s="901"/>
      <c r="F32" s="900"/>
      <c r="G32" s="952"/>
      <c r="H32" s="953"/>
      <c r="I32" s="896"/>
      <c r="J32" s="896"/>
      <c r="K32" s="947"/>
      <c r="L32" s="896"/>
      <c r="M32" s="896"/>
      <c r="N32" s="952"/>
      <c r="O32" s="952"/>
      <c r="P32" s="952"/>
      <c r="Q32" s="896"/>
      <c r="R32" s="952"/>
      <c r="S32" s="900"/>
      <c r="T32" s="896"/>
    </row>
    <row r="33" spans="2:9" ht="12" thickBot="1" x14ac:dyDescent="0.25">
      <c r="B33" s="955"/>
      <c r="D33" s="899" t="s">
        <v>315</v>
      </c>
      <c r="E33" s="901"/>
      <c r="F33" s="899"/>
      <c r="H33" s="956"/>
      <c r="I33" s="956"/>
    </row>
    <row r="34" spans="2:9" ht="12" thickBot="1" x14ac:dyDescent="0.25">
      <c r="B34" s="957"/>
      <c r="D34" s="899" t="s">
        <v>316</v>
      </c>
      <c r="E34" s="901"/>
      <c r="H34" s="901"/>
      <c r="I34" s="901"/>
    </row>
    <row r="35" spans="2:9" s="896" customFormat="1" ht="11.25" x14ac:dyDescent="0.2">
      <c r="B35" s="913" t="s">
        <v>338</v>
      </c>
      <c r="D35" s="896" t="s">
        <v>456</v>
      </c>
      <c r="E35" s="900"/>
    </row>
    <row r="36" spans="2:9" s="896" customFormat="1" ht="11.25" x14ac:dyDescent="0.2">
      <c r="F36" s="900"/>
    </row>
    <row r="37" spans="2:9" s="896" customFormat="1" ht="11.25" hidden="1" x14ac:dyDescent="0.2">
      <c r="F37" s="900"/>
    </row>
    <row r="38" spans="2:9" s="896" customFormat="1" ht="11.25" hidden="1" x14ac:dyDescent="0.2">
      <c r="F38" s="900"/>
    </row>
    <row r="39" spans="2:9" s="896" customFormat="1" ht="11.25" hidden="1" x14ac:dyDescent="0.2">
      <c r="F39" s="900"/>
    </row>
    <row r="40" spans="2:9" s="896" customFormat="1" ht="11.25" hidden="1" x14ac:dyDescent="0.2">
      <c r="F40" s="900"/>
    </row>
    <row r="41" spans="2:9" s="896" customFormat="1" ht="11.25" hidden="1" x14ac:dyDescent="0.2">
      <c r="F41" s="900"/>
    </row>
    <row r="42" spans="2:9" s="896" customFormat="1" ht="11.25" hidden="1" x14ac:dyDescent="0.2">
      <c r="F42" s="900"/>
    </row>
    <row r="43" spans="2:9" s="896" customFormat="1" ht="11.25" hidden="1" x14ac:dyDescent="0.2">
      <c r="F43" s="900"/>
    </row>
    <row r="44" spans="2:9" s="896" customFormat="1" ht="11.25" hidden="1" x14ac:dyDescent="0.2">
      <c r="F44" s="900"/>
    </row>
    <row r="45" spans="2:9" s="896" customFormat="1" ht="11.25" hidden="1" x14ac:dyDescent="0.2">
      <c r="F45" s="900"/>
    </row>
    <row r="46" spans="2:9" s="896" customFormat="1" ht="11.25" hidden="1" x14ac:dyDescent="0.2">
      <c r="F46" s="900"/>
    </row>
    <row r="47" spans="2:9" s="896" customFormat="1" ht="11.25" hidden="1" x14ac:dyDescent="0.2">
      <c r="F47" s="900"/>
    </row>
    <row r="48" spans="2:9" s="896" customFormat="1" ht="11.25" hidden="1" x14ac:dyDescent="0.2">
      <c r="F48" s="900"/>
    </row>
    <row r="49" ht="11.25" hidden="1" x14ac:dyDescent="0.2"/>
    <row r="50" ht="11.25" hidden="1" x14ac:dyDescent="0.2"/>
    <row r="51" ht="11.25" hidden="1" x14ac:dyDescent="0.2"/>
    <row r="52" ht="11.25" hidden="1" x14ac:dyDescent="0.2"/>
    <row r="53" ht="11.25" hidden="1" x14ac:dyDescent="0.2"/>
    <row r="54" ht="11.25" hidden="1" x14ac:dyDescent="0.2"/>
    <row r="55" ht="11.25" hidden="1" x14ac:dyDescent="0.2"/>
  </sheetData>
  <sheetProtection algorithmName="SHA-512" hashValue="KDAQnOApdtIe7xmM5QioP5JOOWJ6Zw7Hp4INK8z93wwbi/VvQPvPtD8Y3C7VSYmVFU+j7SbaYKBUz4n8mufoyw==" saltValue="/0zvqwBXGzfR2R/NPpz//A==" spinCount="100000" sheet="1" objects="1" scenarios="1"/>
  <pageMargins left="0.34" right="0.34" top="0.5" bottom="0.4" header="0.2" footer="0.2"/>
  <pageSetup paperSize="9" scale="74" orientation="landscape" r:id="rId1"/>
  <headerFooter alignWithMargins="0">
    <oddFooter>&amp;L&amp;8&amp;A&amp;R&amp;8&amp;P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9"/>
  <sheetViews>
    <sheetView showGridLines="0" zoomScale="60" zoomScaleNormal="60" workbookViewId="0">
      <selection activeCell="AJ2" sqref="AJ2"/>
    </sheetView>
  </sheetViews>
  <sheetFormatPr defaultColWidth="0" defaultRowHeight="11.25" zeroHeight="1" x14ac:dyDescent="0.2"/>
  <cols>
    <col min="1" max="1" width="2.140625" style="899" customWidth="1"/>
    <col min="2" max="2" width="5.7109375" style="899" customWidth="1"/>
    <col min="3" max="4" width="2.140625" style="899" customWidth="1"/>
    <col min="5" max="5" width="4.140625" style="901" customWidth="1"/>
    <col min="6" max="6" width="34.28515625" style="899" customWidth="1"/>
    <col min="7" max="7" width="0.7109375" style="899" customWidth="1"/>
    <col min="8" max="8" width="11" style="899" customWidth="1"/>
    <col min="9" max="9" width="0.85546875" style="899" customWidth="1"/>
    <col min="10" max="10" width="11" style="899" customWidth="1"/>
    <col min="11" max="11" width="0.85546875" style="899" customWidth="1"/>
    <col min="12" max="12" width="11" style="899" customWidth="1"/>
    <col min="13" max="13" width="0.85546875" style="899" customWidth="1"/>
    <col min="14" max="14" width="11" style="899" customWidth="1"/>
    <col min="15" max="15" width="0.85546875" style="899" customWidth="1"/>
    <col min="16" max="16" width="11" style="899" customWidth="1"/>
    <col min="17" max="17" width="0.85546875" style="899" customWidth="1"/>
    <col min="18" max="18" width="11" style="899" customWidth="1"/>
    <col min="19" max="19" width="0.85546875" style="899" customWidth="1"/>
    <col min="20" max="20" width="11" style="899" customWidth="1"/>
    <col min="21" max="21" width="0.85546875" style="899" customWidth="1"/>
    <col min="22" max="22" width="11" style="899" customWidth="1"/>
    <col min="23" max="23" width="0.85546875" style="899" customWidth="1"/>
    <col min="24" max="24" width="11" style="899" customWidth="1"/>
    <col min="25" max="25" width="0.85546875" style="899" customWidth="1"/>
    <col min="26" max="26" width="11" style="899" customWidth="1"/>
    <col min="27" max="27" width="0.85546875" style="899" customWidth="1"/>
    <col min="28" max="28" width="0.28515625" style="899" customWidth="1"/>
    <col min="29" max="29" width="0.85546875" style="899" customWidth="1"/>
    <col min="30" max="30" width="11" style="899" customWidth="1"/>
    <col min="31" max="31" width="0.85546875" style="899" customWidth="1"/>
    <col min="32" max="32" width="11" style="899" customWidth="1"/>
    <col min="33" max="33" width="0.85546875" style="899" customWidth="1"/>
    <col min="34" max="34" width="12.42578125" style="899" customWidth="1"/>
    <col min="35" max="35" width="0.85546875" style="899" customWidth="1"/>
    <col min="36" max="36" width="12.42578125" style="899" customWidth="1"/>
    <col min="37" max="37" width="2.140625" style="899" customWidth="1"/>
    <col min="38" max="16384" width="0" style="899" hidden="1"/>
  </cols>
  <sheetData>
    <row r="1" spans="1:36" ht="13.5" thickBot="1" x14ac:dyDescent="0.3">
      <c r="A1" s="647" t="s">
        <v>1230</v>
      </c>
      <c r="B1" s="897"/>
      <c r="C1" s="897"/>
      <c r="D1" s="898"/>
      <c r="E1" s="897"/>
      <c r="F1" s="897"/>
      <c r="G1" s="896"/>
      <c r="H1" s="896"/>
      <c r="AI1" s="31" t="s">
        <v>213</v>
      </c>
      <c r="AJ1" s="738" t="str">
        <f>IF('Sec A Balance Sheet - SF'!$I$1=0," ",'Sec A Balance Sheet - SF'!$I$1)</f>
        <v xml:space="preserve"> </v>
      </c>
    </row>
    <row r="2" spans="1:36" ht="12.75" x14ac:dyDescent="0.25">
      <c r="A2" s="896"/>
      <c r="B2" s="610" t="s">
        <v>371</v>
      </c>
      <c r="C2" s="896"/>
      <c r="D2" s="896"/>
      <c r="E2" s="900"/>
      <c r="F2" s="896"/>
      <c r="G2" s="896"/>
      <c r="H2" s="896"/>
    </row>
    <row r="3" spans="1:36" x14ac:dyDescent="0.2">
      <c r="B3" s="569" t="s">
        <v>429</v>
      </c>
    </row>
    <row r="4" spans="1:36" ht="12" thickBot="1" x14ac:dyDescent="0.25">
      <c r="B4" s="902"/>
      <c r="C4" s="899" t="s">
        <v>460</v>
      </c>
    </row>
    <row r="5" spans="1:36" s="896" customFormat="1" ht="12" customHeight="1" thickTop="1" x14ac:dyDescent="0.2">
      <c r="B5" s="902"/>
      <c r="C5" s="899" t="s">
        <v>461</v>
      </c>
      <c r="D5" s="903"/>
      <c r="E5" s="903"/>
      <c r="F5" s="903"/>
      <c r="H5" s="904"/>
      <c r="I5" s="905"/>
      <c r="J5" s="906" t="s">
        <v>374</v>
      </c>
      <c r="K5" s="905"/>
      <c r="L5" s="907"/>
      <c r="M5" s="899"/>
      <c r="N5" s="908"/>
      <c r="O5" s="905"/>
      <c r="P5" s="909"/>
      <c r="Q5" s="905"/>
      <c r="R5" s="905"/>
      <c r="S5" s="905"/>
      <c r="T5" s="910" t="s">
        <v>133</v>
      </c>
      <c r="U5" s="905"/>
      <c r="V5" s="905"/>
      <c r="W5" s="905"/>
      <c r="X5" s="905"/>
      <c r="Y5" s="905"/>
      <c r="Z5" s="911"/>
      <c r="AB5" s="912"/>
      <c r="AD5" s="899"/>
      <c r="AE5" s="899"/>
      <c r="AF5" s="899"/>
      <c r="AG5" s="899"/>
      <c r="AH5" s="899"/>
      <c r="AI5" s="899"/>
      <c r="AJ5" s="899"/>
    </row>
    <row r="6" spans="1:36" s="913" customFormat="1" ht="40.5" customHeight="1" thickBot="1" x14ac:dyDescent="0.25">
      <c r="B6" s="1272" t="s">
        <v>373</v>
      </c>
      <c r="C6" s="1272"/>
      <c r="D6" s="1272"/>
      <c r="E6" s="1272"/>
      <c r="F6" s="1272"/>
      <c r="G6" s="914"/>
      <c r="H6" s="915" t="s">
        <v>375</v>
      </c>
      <c r="I6" s="916"/>
      <c r="J6" s="916" t="s">
        <v>376</v>
      </c>
      <c r="K6" s="916"/>
      <c r="L6" s="917" t="s">
        <v>377</v>
      </c>
      <c r="M6" s="899"/>
      <c r="N6" s="915" t="s">
        <v>378</v>
      </c>
      <c r="O6" s="916"/>
      <c r="P6" s="916" t="s">
        <v>379</v>
      </c>
      <c r="Q6" s="918"/>
      <c r="R6" s="916" t="s">
        <v>380</v>
      </c>
      <c r="S6" s="916"/>
      <c r="T6" s="916" t="s">
        <v>381</v>
      </c>
      <c r="U6" s="916"/>
      <c r="V6" s="916" t="s">
        <v>382</v>
      </c>
      <c r="W6" s="916"/>
      <c r="X6" s="916" t="s">
        <v>383</v>
      </c>
      <c r="Y6" s="916"/>
      <c r="Z6" s="917" t="s">
        <v>384</v>
      </c>
      <c r="AB6" s="912"/>
      <c r="AD6" s="914"/>
      <c r="AE6" s="914"/>
      <c r="AF6" s="914"/>
      <c r="AG6" s="919"/>
      <c r="AH6" s="920"/>
      <c r="AI6" s="920"/>
      <c r="AJ6" s="921"/>
    </row>
    <row r="7" spans="1:36" s="913" customFormat="1" ht="12.75" thickTop="1" thickBot="1" x14ac:dyDescent="0.25">
      <c r="E7" s="922"/>
      <c r="G7" s="920"/>
      <c r="H7" s="923"/>
      <c r="I7" s="923"/>
      <c r="J7" s="923"/>
      <c r="K7" s="923"/>
      <c r="L7" s="923"/>
      <c r="M7" s="896"/>
      <c r="N7" s="923"/>
      <c r="O7" s="923"/>
      <c r="P7" s="923"/>
      <c r="Q7" s="924"/>
      <c r="R7" s="923"/>
      <c r="S7" s="923"/>
      <c r="T7" s="923"/>
      <c r="U7" s="923"/>
      <c r="V7" s="923"/>
      <c r="W7" s="923"/>
      <c r="X7" s="923"/>
      <c r="Y7" s="923"/>
      <c r="Z7" s="923"/>
      <c r="AB7" s="912"/>
      <c r="AD7" s="920"/>
      <c r="AE7" s="920"/>
      <c r="AF7" s="920"/>
      <c r="AG7" s="925"/>
      <c r="AH7" s="920"/>
      <c r="AI7" s="920"/>
      <c r="AJ7" s="921"/>
    </row>
    <row r="8" spans="1:36" ht="12" thickBot="1" x14ac:dyDescent="0.25">
      <c r="B8" s="899" t="s">
        <v>340</v>
      </c>
      <c r="C8" s="926" t="s">
        <v>385</v>
      </c>
      <c r="J8" s="927"/>
      <c r="K8" s="927"/>
      <c r="N8" s="896"/>
      <c r="O8" s="896"/>
      <c r="P8" s="928"/>
      <c r="Q8" s="901"/>
      <c r="R8" s="928"/>
      <c r="Z8" s="929">
        <f>P8+R8+T8</f>
        <v>0</v>
      </c>
      <c r="AB8" s="912"/>
      <c r="AG8" s="901"/>
    </row>
    <row r="9" spans="1:36" ht="12" thickBot="1" x14ac:dyDescent="0.25">
      <c r="B9" s="899" t="s">
        <v>348</v>
      </c>
      <c r="C9" s="926" t="s">
        <v>386</v>
      </c>
      <c r="H9" s="928"/>
      <c r="J9" s="930">
        <v>0</v>
      </c>
      <c r="L9" s="928"/>
      <c r="N9" s="896"/>
      <c r="O9" s="896"/>
      <c r="P9" s="928"/>
      <c r="Q9" s="901"/>
      <c r="R9" s="928"/>
      <c r="T9" s="928"/>
      <c r="Z9" s="929">
        <f t="shared" ref="Z9:Z18" si="0">P9+R9+T9</f>
        <v>0</v>
      </c>
      <c r="AB9" s="912"/>
      <c r="AG9" s="901"/>
    </row>
    <row r="10" spans="1:36" s="896" customFormat="1" ht="12" thickBot="1" x14ac:dyDescent="0.25">
      <c r="B10" s="896" t="s">
        <v>360</v>
      </c>
      <c r="C10" s="926" t="s">
        <v>387</v>
      </c>
      <c r="D10" s="899"/>
      <c r="E10" s="901"/>
      <c r="G10" s="899"/>
      <c r="H10" s="928"/>
      <c r="I10" s="899"/>
      <c r="J10" s="930">
        <v>0.05</v>
      </c>
      <c r="K10" s="931"/>
      <c r="L10" s="928"/>
      <c r="M10" s="899"/>
      <c r="N10" s="913"/>
      <c r="P10" s="928"/>
      <c r="Q10" s="901"/>
      <c r="R10" s="928"/>
      <c r="T10" s="928"/>
      <c r="Z10" s="929">
        <f t="shared" si="0"/>
        <v>0</v>
      </c>
      <c r="AB10" s="912"/>
      <c r="AD10" s="932"/>
      <c r="AE10" s="899"/>
      <c r="AF10" s="899"/>
      <c r="AG10" s="901"/>
    </row>
    <row r="11" spans="1:36" s="896" customFormat="1" ht="12" thickBot="1" x14ac:dyDescent="0.25">
      <c r="B11" s="896" t="s">
        <v>607</v>
      </c>
      <c r="C11" s="926" t="s">
        <v>388</v>
      </c>
      <c r="D11" s="899"/>
      <c r="E11" s="901"/>
      <c r="G11" s="899"/>
      <c r="H11" s="928"/>
      <c r="I11" s="899"/>
      <c r="J11" s="930">
        <v>0.1</v>
      </c>
      <c r="K11" s="931"/>
      <c r="L11" s="928"/>
      <c r="M11" s="899"/>
      <c r="N11" s="913"/>
      <c r="P11" s="928"/>
      <c r="Q11" s="901"/>
      <c r="R11" s="928"/>
      <c r="T11" s="928"/>
      <c r="Z11" s="929">
        <f t="shared" si="0"/>
        <v>0</v>
      </c>
      <c r="AB11" s="912"/>
      <c r="AD11" s="932"/>
      <c r="AE11" s="899"/>
      <c r="AF11" s="899"/>
      <c r="AG11" s="901"/>
    </row>
    <row r="12" spans="1:36" s="896" customFormat="1" ht="12" thickBot="1" x14ac:dyDescent="0.25">
      <c r="B12" s="896" t="s">
        <v>608</v>
      </c>
      <c r="C12" s="926" t="s">
        <v>389</v>
      </c>
      <c r="D12" s="899"/>
      <c r="E12" s="901"/>
      <c r="G12" s="899"/>
      <c r="H12" s="928"/>
      <c r="I12" s="899"/>
      <c r="J12" s="930">
        <v>0.05</v>
      </c>
      <c r="K12" s="931"/>
      <c r="L12" s="928"/>
      <c r="M12" s="899"/>
      <c r="P12" s="928"/>
      <c r="Q12" s="901"/>
      <c r="R12" s="928"/>
      <c r="T12" s="928"/>
      <c r="Z12" s="929">
        <f t="shared" si="0"/>
        <v>0</v>
      </c>
      <c r="AB12" s="912"/>
      <c r="AD12" s="899"/>
      <c r="AE12" s="899"/>
      <c r="AF12" s="899"/>
      <c r="AG12" s="901"/>
    </row>
    <row r="13" spans="1:36" s="896" customFormat="1" ht="12" thickBot="1" x14ac:dyDescent="0.25">
      <c r="B13" s="896" t="s">
        <v>609</v>
      </c>
      <c r="C13" s="926" t="s">
        <v>390</v>
      </c>
      <c r="D13" s="933"/>
      <c r="E13" s="901"/>
      <c r="G13" s="933"/>
      <c r="H13" s="928"/>
      <c r="I13" s="933"/>
      <c r="J13" s="930">
        <v>0.1</v>
      </c>
      <c r="K13" s="931"/>
      <c r="L13" s="928"/>
      <c r="M13" s="933"/>
      <c r="N13" s="897"/>
      <c r="O13" s="897"/>
      <c r="P13" s="928"/>
      <c r="Q13" s="934"/>
      <c r="R13" s="928"/>
      <c r="T13" s="928"/>
      <c r="Z13" s="929">
        <f t="shared" si="0"/>
        <v>0</v>
      </c>
      <c r="AB13" s="912"/>
      <c r="AD13" s="933"/>
      <c r="AE13" s="933"/>
      <c r="AF13" s="933"/>
      <c r="AG13" s="934"/>
    </row>
    <row r="14" spans="1:36" s="896" customFormat="1" ht="12" thickBot="1" x14ac:dyDescent="0.25">
      <c r="B14" s="896" t="s">
        <v>610</v>
      </c>
      <c r="C14" s="926" t="s">
        <v>391</v>
      </c>
      <c r="D14" s="933"/>
      <c r="E14" s="901"/>
      <c r="G14" s="933"/>
      <c r="H14" s="928"/>
      <c r="I14" s="933"/>
      <c r="J14" s="930">
        <v>0.15</v>
      </c>
      <c r="K14" s="931"/>
      <c r="L14" s="928"/>
      <c r="M14" s="933"/>
      <c r="N14" s="897"/>
      <c r="O14" s="897"/>
      <c r="P14" s="928"/>
      <c r="Q14" s="934"/>
      <c r="R14" s="928"/>
      <c r="T14" s="928"/>
      <c r="Z14" s="929">
        <f t="shared" si="0"/>
        <v>0</v>
      </c>
      <c r="AB14" s="912"/>
      <c r="AD14" s="933"/>
      <c r="AE14" s="933"/>
      <c r="AF14" s="933"/>
      <c r="AG14" s="934"/>
    </row>
    <row r="15" spans="1:36" s="896" customFormat="1" ht="12" thickBot="1" x14ac:dyDescent="0.25">
      <c r="B15" s="896" t="s">
        <v>611</v>
      </c>
      <c r="C15" s="926" t="s">
        <v>393</v>
      </c>
      <c r="D15" s="899"/>
      <c r="E15" s="901"/>
      <c r="G15" s="899"/>
      <c r="H15" s="928"/>
      <c r="I15" s="899"/>
      <c r="J15" s="930">
        <v>0.2</v>
      </c>
      <c r="K15" s="931"/>
      <c r="L15" s="928"/>
      <c r="M15" s="899"/>
      <c r="P15" s="928"/>
      <c r="Q15" s="901"/>
      <c r="R15" s="928"/>
      <c r="T15" s="928"/>
      <c r="Y15" s="920"/>
      <c r="Z15" s="929">
        <f t="shared" si="0"/>
        <v>0</v>
      </c>
      <c r="AB15" s="912"/>
      <c r="AD15" s="899"/>
      <c r="AE15" s="899"/>
      <c r="AF15" s="899"/>
      <c r="AG15" s="901"/>
    </row>
    <row r="16" spans="1:36" ht="12" thickBot="1" x14ac:dyDescent="0.25">
      <c r="B16" s="899" t="s">
        <v>612</v>
      </c>
      <c r="C16" s="926" t="s">
        <v>392</v>
      </c>
      <c r="H16" s="928"/>
      <c r="J16" s="930"/>
      <c r="L16" s="928"/>
      <c r="N16" s="896"/>
      <c r="O16" s="896"/>
      <c r="P16" s="928"/>
      <c r="Q16" s="901"/>
      <c r="R16" s="928"/>
      <c r="T16" s="928"/>
      <c r="Z16" s="929">
        <f t="shared" si="0"/>
        <v>0</v>
      </c>
      <c r="AB16" s="912"/>
      <c r="AG16" s="901"/>
    </row>
    <row r="17" spans="2:36" s="896" customFormat="1" ht="12" thickBot="1" x14ac:dyDescent="0.25">
      <c r="B17" s="899" t="s">
        <v>139</v>
      </c>
      <c r="C17" s="926" t="s">
        <v>392</v>
      </c>
      <c r="D17" s="899"/>
      <c r="E17" s="901"/>
      <c r="G17" s="899"/>
      <c r="H17" s="928"/>
      <c r="I17" s="899"/>
      <c r="J17" s="930"/>
      <c r="K17" s="931"/>
      <c r="L17" s="928"/>
      <c r="M17" s="899"/>
      <c r="N17" s="913"/>
      <c r="P17" s="928"/>
      <c r="Q17" s="901"/>
      <c r="R17" s="928"/>
      <c r="T17" s="928"/>
      <c r="Z17" s="929">
        <f t="shared" si="0"/>
        <v>0</v>
      </c>
      <c r="AB17" s="912"/>
      <c r="AD17" s="932"/>
      <c r="AE17" s="899"/>
      <c r="AF17" s="899"/>
      <c r="AG17" s="901"/>
    </row>
    <row r="18" spans="2:36" s="896" customFormat="1" ht="12" thickBot="1" x14ac:dyDescent="0.25">
      <c r="B18" s="896" t="s">
        <v>140</v>
      </c>
      <c r="C18" s="926" t="s">
        <v>392</v>
      </c>
      <c r="D18" s="899"/>
      <c r="E18" s="901"/>
      <c r="G18" s="899"/>
      <c r="H18" s="928"/>
      <c r="I18" s="899"/>
      <c r="J18" s="930"/>
      <c r="K18" s="931"/>
      <c r="L18" s="928"/>
      <c r="M18" s="899"/>
      <c r="N18" s="913"/>
      <c r="P18" s="928"/>
      <c r="Q18" s="901"/>
      <c r="R18" s="928"/>
      <c r="T18" s="928"/>
      <c r="Z18" s="929">
        <f t="shared" si="0"/>
        <v>0</v>
      </c>
      <c r="AB18" s="912"/>
      <c r="AD18" s="932"/>
      <c r="AE18" s="899"/>
      <c r="AF18" s="899"/>
      <c r="AG18" s="901"/>
    </row>
    <row r="19" spans="2:36" s="896" customFormat="1" ht="3.75" customHeight="1" thickBot="1" x14ac:dyDescent="0.25">
      <c r="D19" s="899"/>
      <c r="E19" s="901"/>
      <c r="G19" s="935"/>
      <c r="H19" s="936"/>
      <c r="I19" s="935"/>
      <c r="J19" s="937"/>
      <c r="K19" s="935"/>
      <c r="L19" s="935"/>
      <c r="M19" s="935"/>
      <c r="N19" s="937"/>
      <c r="O19" s="937"/>
      <c r="P19" s="937"/>
      <c r="Q19" s="938"/>
      <c r="R19" s="937"/>
      <c r="S19" s="937"/>
      <c r="T19" s="937"/>
      <c r="U19" s="939"/>
      <c r="V19" s="939"/>
      <c r="W19" s="939"/>
      <c r="X19" s="939"/>
      <c r="Y19" s="920"/>
      <c r="Z19" s="940"/>
      <c r="AB19" s="912"/>
      <c r="AD19" s="899"/>
      <c r="AE19" s="899"/>
      <c r="AF19" s="899"/>
      <c r="AG19" s="901"/>
      <c r="AJ19" s="941"/>
    </row>
    <row r="20" spans="2:36" s="896" customFormat="1" ht="12.75" thickTop="1" thickBot="1" x14ac:dyDescent="0.25">
      <c r="B20" s="897" t="s">
        <v>141</v>
      </c>
      <c r="C20" s="934" t="s">
        <v>142</v>
      </c>
      <c r="D20" s="933"/>
      <c r="E20" s="934"/>
      <c r="G20" s="933"/>
      <c r="H20" s="929">
        <f>SUM(H8:H18)</f>
        <v>0</v>
      </c>
      <c r="I20" s="933"/>
      <c r="J20" s="897"/>
      <c r="K20" s="933"/>
      <c r="L20" s="929">
        <f>SUM(L8:L18)</f>
        <v>0</v>
      </c>
      <c r="M20" s="933"/>
      <c r="N20" s="897"/>
      <c r="O20" s="897"/>
      <c r="P20" s="929">
        <f>SUM(P8:P18)</f>
        <v>0</v>
      </c>
      <c r="Q20" s="934"/>
      <c r="R20" s="929">
        <f>SUM(R8:R18)</f>
        <v>0</v>
      </c>
      <c r="T20" s="929">
        <f>SUM(T8:T18)</f>
        <v>0</v>
      </c>
      <c r="U20" s="897"/>
      <c r="V20" s="897"/>
      <c r="W20" s="897"/>
      <c r="X20" s="897"/>
      <c r="Y20" s="897"/>
      <c r="Z20" s="929">
        <f>P20+R20+T20</f>
        <v>0</v>
      </c>
      <c r="AB20" s="912"/>
      <c r="AD20" s="908"/>
      <c r="AE20" s="905"/>
      <c r="AF20" s="909"/>
      <c r="AG20" s="906" t="s">
        <v>394</v>
      </c>
      <c r="AH20" s="905"/>
      <c r="AI20" s="905"/>
      <c r="AJ20" s="942"/>
    </row>
    <row r="21" spans="2:36" s="913" customFormat="1" ht="39" customHeight="1" thickBot="1" x14ac:dyDescent="0.25">
      <c r="B21" s="1273" t="s">
        <v>430</v>
      </c>
      <c r="C21" s="1273"/>
      <c r="D21" s="1273"/>
      <c r="E21" s="1273"/>
      <c r="F21" s="1273"/>
      <c r="G21" s="914"/>
      <c r="H21" s="914"/>
      <c r="I21" s="914"/>
      <c r="J21" s="914"/>
      <c r="K21" s="914"/>
      <c r="L21" s="914"/>
      <c r="M21" s="914"/>
      <c r="N21" s="914"/>
      <c r="O21" s="914"/>
      <c r="P21" s="914"/>
      <c r="Q21" s="919"/>
      <c r="R21" s="920"/>
      <c r="S21" s="920"/>
      <c r="T21" s="920"/>
      <c r="U21" s="920"/>
      <c r="V21" s="920"/>
      <c r="W21" s="920"/>
      <c r="X21" s="920"/>
      <c r="Y21" s="920"/>
      <c r="Z21" s="921"/>
      <c r="AB21" s="912"/>
      <c r="AD21" s="915" t="s">
        <v>396</v>
      </c>
      <c r="AE21" s="916"/>
      <c r="AF21" s="916" t="s">
        <v>397</v>
      </c>
      <c r="AG21" s="918"/>
      <c r="AH21" s="916" t="s">
        <v>398</v>
      </c>
      <c r="AI21" s="916"/>
      <c r="AJ21" s="917" t="s">
        <v>399</v>
      </c>
    </row>
    <row r="22" spans="2:36" s="913" customFormat="1" ht="12.75" thickTop="1" thickBot="1" x14ac:dyDescent="0.25">
      <c r="B22" s="898"/>
      <c r="E22" s="943"/>
      <c r="G22" s="920"/>
      <c r="H22" s="920"/>
      <c r="I22" s="920"/>
      <c r="J22" s="920"/>
      <c r="K22" s="920"/>
      <c r="L22" s="920"/>
      <c r="M22" s="920"/>
      <c r="N22" s="920"/>
      <c r="O22" s="920"/>
      <c r="P22" s="920"/>
      <c r="Q22" s="925"/>
      <c r="R22" s="920"/>
      <c r="S22" s="920"/>
      <c r="T22" s="920"/>
      <c r="U22" s="920"/>
      <c r="V22" s="920"/>
      <c r="W22" s="920"/>
      <c r="X22" s="920"/>
      <c r="Y22" s="920"/>
      <c r="Z22" s="921"/>
      <c r="AB22" s="912"/>
      <c r="AD22" s="923"/>
      <c r="AE22" s="923"/>
      <c r="AF22" s="923"/>
      <c r="AG22" s="924"/>
      <c r="AH22" s="923"/>
      <c r="AI22" s="923"/>
      <c r="AJ22" s="923"/>
    </row>
    <row r="23" spans="2:36" s="896" customFormat="1" ht="12" thickBot="1" x14ac:dyDescent="0.25">
      <c r="B23" s="896" t="s">
        <v>341</v>
      </c>
      <c r="C23" s="926" t="s">
        <v>404</v>
      </c>
      <c r="D23" s="899"/>
      <c r="E23" s="901"/>
      <c r="H23" s="899"/>
      <c r="I23" s="899"/>
      <c r="J23" s="931"/>
      <c r="K23" s="931"/>
      <c r="L23" s="931"/>
      <c r="M23" s="899"/>
      <c r="N23" s="928"/>
      <c r="O23" s="946"/>
      <c r="P23" s="928"/>
      <c r="Q23" s="946"/>
      <c r="R23" s="928"/>
      <c r="S23" s="946"/>
      <c r="T23" s="928"/>
      <c r="U23" s="946"/>
      <c r="V23" s="928"/>
      <c r="W23" s="946"/>
      <c r="X23" s="928"/>
      <c r="Y23" s="946"/>
      <c r="Z23" s="929">
        <f t="shared" ref="Z23:Z32" si="1">SUM(P23:X23)</f>
        <v>0</v>
      </c>
      <c r="AA23" s="945"/>
      <c r="AB23" s="912"/>
      <c r="AC23" s="945"/>
      <c r="AD23" s="928"/>
      <c r="AE23" s="946"/>
      <c r="AF23" s="928"/>
      <c r="AG23" s="946"/>
      <c r="AH23" s="928"/>
      <c r="AI23" s="946"/>
      <c r="AJ23" s="929">
        <f t="shared" ref="AJ23:AJ32" si="2">SUM(AD23:AH23)</f>
        <v>0</v>
      </c>
    </row>
    <row r="24" spans="2:36" s="896" customFormat="1" ht="12" thickBot="1" x14ac:dyDescent="0.25">
      <c r="B24" s="896" t="s">
        <v>349</v>
      </c>
      <c r="C24" s="926" t="s">
        <v>405</v>
      </c>
      <c r="D24" s="899"/>
      <c r="E24" s="901"/>
      <c r="G24" s="899"/>
      <c r="H24" s="899"/>
      <c r="I24" s="899"/>
      <c r="J24" s="931"/>
      <c r="K24" s="931"/>
      <c r="L24" s="931"/>
      <c r="M24" s="899"/>
      <c r="N24" s="928"/>
      <c r="O24" s="946"/>
      <c r="P24" s="928"/>
      <c r="Q24" s="946"/>
      <c r="R24" s="928"/>
      <c r="S24" s="945"/>
      <c r="T24" s="928"/>
      <c r="U24" s="945"/>
      <c r="V24" s="928"/>
      <c r="W24" s="945"/>
      <c r="X24" s="928"/>
      <c r="Y24" s="945"/>
      <c r="Z24" s="929">
        <f t="shared" si="1"/>
        <v>0</v>
      </c>
      <c r="AA24" s="945"/>
      <c r="AB24" s="912"/>
      <c r="AC24" s="945"/>
      <c r="AD24" s="928"/>
      <c r="AE24" s="946"/>
      <c r="AF24" s="928"/>
      <c r="AG24" s="946"/>
      <c r="AH24" s="928"/>
      <c r="AI24" s="945"/>
      <c r="AJ24" s="929">
        <f t="shared" si="2"/>
        <v>0</v>
      </c>
    </row>
    <row r="25" spans="2:36" s="896" customFormat="1" ht="12" thickBot="1" x14ac:dyDescent="0.25">
      <c r="B25" s="896" t="s">
        <v>361</v>
      </c>
      <c r="C25" s="926" t="s">
        <v>406</v>
      </c>
      <c r="D25" s="899"/>
      <c r="E25" s="901"/>
      <c r="G25" s="899"/>
      <c r="H25" s="899"/>
      <c r="I25" s="899"/>
      <c r="J25" s="931"/>
      <c r="K25" s="931"/>
      <c r="L25" s="931"/>
      <c r="M25" s="899"/>
      <c r="N25" s="928"/>
      <c r="O25" s="946"/>
      <c r="P25" s="928"/>
      <c r="Q25" s="946"/>
      <c r="R25" s="928"/>
      <c r="S25" s="945"/>
      <c r="T25" s="928"/>
      <c r="U25" s="945"/>
      <c r="V25" s="928"/>
      <c r="W25" s="945"/>
      <c r="X25" s="928"/>
      <c r="Y25" s="945"/>
      <c r="Z25" s="929">
        <f t="shared" si="1"/>
        <v>0</v>
      </c>
      <c r="AA25" s="945"/>
      <c r="AB25" s="912"/>
      <c r="AC25" s="945"/>
      <c r="AD25" s="928"/>
      <c r="AE25" s="946"/>
      <c r="AF25" s="928"/>
      <c r="AG25" s="946"/>
      <c r="AH25" s="928"/>
      <c r="AI25" s="945"/>
      <c r="AJ25" s="929">
        <f t="shared" si="2"/>
        <v>0</v>
      </c>
    </row>
    <row r="26" spans="2:36" s="896" customFormat="1" ht="12" thickBot="1" x14ac:dyDescent="0.25">
      <c r="B26" s="896" t="s">
        <v>613</v>
      </c>
      <c r="C26" s="926" t="s">
        <v>407</v>
      </c>
      <c r="D26" s="899"/>
      <c r="E26" s="901"/>
      <c r="G26" s="899"/>
      <c r="H26" s="899"/>
      <c r="I26" s="899"/>
      <c r="J26" s="931"/>
      <c r="K26" s="931"/>
      <c r="L26" s="931"/>
      <c r="M26" s="899"/>
      <c r="N26" s="928"/>
      <c r="O26" s="946"/>
      <c r="P26" s="928"/>
      <c r="Q26" s="946"/>
      <c r="R26" s="928"/>
      <c r="S26" s="945"/>
      <c r="T26" s="928"/>
      <c r="U26" s="945"/>
      <c r="V26" s="928"/>
      <c r="W26" s="945"/>
      <c r="X26" s="928"/>
      <c r="Y26" s="945"/>
      <c r="Z26" s="929">
        <f t="shared" si="1"/>
        <v>0</v>
      </c>
      <c r="AA26" s="945"/>
      <c r="AB26" s="912"/>
      <c r="AC26" s="945"/>
      <c r="AD26" s="928"/>
      <c r="AE26" s="946"/>
      <c r="AF26" s="928"/>
      <c r="AG26" s="946"/>
      <c r="AH26" s="928"/>
      <c r="AI26" s="945"/>
      <c r="AJ26" s="929">
        <f t="shared" si="2"/>
        <v>0</v>
      </c>
    </row>
    <row r="27" spans="2:36" s="896" customFormat="1" ht="12" thickBot="1" x14ac:dyDescent="0.25">
      <c r="B27" s="896" t="s">
        <v>187</v>
      </c>
      <c r="C27" s="926" t="s">
        <v>408</v>
      </c>
      <c r="D27" s="899"/>
      <c r="E27" s="901"/>
      <c r="G27" s="899"/>
      <c r="H27" s="899"/>
      <c r="I27" s="899"/>
      <c r="J27" s="931"/>
      <c r="K27" s="931"/>
      <c r="L27" s="931"/>
      <c r="M27" s="899"/>
      <c r="N27" s="928"/>
      <c r="O27" s="946"/>
      <c r="P27" s="928"/>
      <c r="Q27" s="946"/>
      <c r="R27" s="928"/>
      <c r="S27" s="945"/>
      <c r="T27" s="928"/>
      <c r="U27" s="945"/>
      <c r="V27" s="928"/>
      <c r="W27" s="945"/>
      <c r="X27" s="928"/>
      <c r="Y27" s="945"/>
      <c r="Z27" s="929">
        <f t="shared" si="1"/>
        <v>0</v>
      </c>
      <c r="AA27" s="945"/>
      <c r="AB27" s="912"/>
      <c r="AC27" s="945"/>
      <c r="AD27" s="928"/>
      <c r="AE27" s="946"/>
      <c r="AF27" s="928"/>
      <c r="AG27" s="946"/>
      <c r="AH27" s="928"/>
      <c r="AI27" s="945"/>
      <c r="AJ27" s="929">
        <f t="shared" si="2"/>
        <v>0</v>
      </c>
    </row>
    <row r="28" spans="2:36" s="896" customFormat="1" ht="12" thickBot="1" x14ac:dyDescent="0.25">
      <c r="B28" s="896" t="s">
        <v>188</v>
      </c>
      <c r="C28" s="926" t="s">
        <v>409</v>
      </c>
      <c r="D28" s="899"/>
      <c r="E28" s="901"/>
      <c r="G28" s="899"/>
      <c r="H28" s="899"/>
      <c r="I28" s="899"/>
      <c r="J28" s="931"/>
      <c r="K28" s="931"/>
      <c r="L28" s="931"/>
      <c r="M28" s="899"/>
      <c r="N28" s="928"/>
      <c r="O28" s="946"/>
      <c r="P28" s="928"/>
      <c r="Q28" s="946"/>
      <c r="R28" s="928"/>
      <c r="S28" s="945"/>
      <c r="T28" s="928"/>
      <c r="U28" s="945"/>
      <c r="V28" s="928"/>
      <c r="W28" s="945"/>
      <c r="X28" s="928"/>
      <c r="Y28" s="945"/>
      <c r="Z28" s="929">
        <f t="shared" si="1"/>
        <v>0</v>
      </c>
      <c r="AA28" s="945"/>
      <c r="AB28" s="912"/>
      <c r="AC28" s="945"/>
      <c r="AD28" s="928"/>
      <c r="AE28" s="946"/>
      <c r="AF28" s="928"/>
      <c r="AG28" s="946"/>
      <c r="AH28" s="928"/>
      <c r="AI28" s="945"/>
      <c r="AJ28" s="929">
        <f t="shared" si="2"/>
        <v>0</v>
      </c>
    </row>
    <row r="29" spans="2:36" s="896" customFormat="1" ht="12" thickBot="1" x14ac:dyDescent="0.25">
      <c r="B29" s="896" t="s">
        <v>189</v>
      </c>
      <c r="C29" s="926" t="s">
        <v>410</v>
      </c>
      <c r="D29" s="899"/>
      <c r="E29" s="901"/>
      <c r="G29" s="933"/>
      <c r="H29" s="933"/>
      <c r="I29" s="933"/>
      <c r="J29" s="931"/>
      <c r="K29" s="931"/>
      <c r="L29" s="931"/>
      <c r="M29" s="933"/>
      <c r="N29" s="928"/>
      <c r="O29" s="944"/>
      <c r="P29" s="928"/>
      <c r="Q29" s="944"/>
      <c r="R29" s="928"/>
      <c r="S29" s="945"/>
      <c r="T29" s="928"/>
      <c r="U29" s="945"/>
      <c r="V29" s="928"/>
      <c r="W29" s="945"/>
      <c r="X29" s="928"/>
      <c r="Y29" s="945"/>
      <c r="Z29" s="929">
        <f t="shared" si="1"/>
        <v>0</v>
      </c>
      <c r="AA29" s="945"/>
      <c r="AB29" s="912"/>
      <c r="AC29" s="945"/>
      <c r="AD29" s="928"/>
      <c r="AE29" s="944"/>
      <c r="AF29" s="928"/>
      <c r="AG29" s="944"/>
      <c r="AH29" s="928"/>
      <c r="AI29" s="945"/>
      <c r="AJ29" s="929">
        <f t="shared" si="2"/>
        <v>0</v>
      </c>
    </row>
    <row r="30" spans="2:36" s="896" customFormat="1" ht="12" thickBot="1" x14ac:dyDescent="0.25">
      <c r="B30" s="896" t="s">
        <v>190</v>
      </c>
      <c r="C30" s="926" t="s">
        <v>411</v>
      </c>
      <c r="D30" s="899"/>
      <c r="E30" s="901"/>
      <c r="G30" s="933"/>
      <c r="H30" s="933"/>
      <c r="I30" s="933"/>
      <c r="J30" s="931"/>
      <c r="K30" s="931"/>
      <c r="L30" s="931"/>
      <c r="M30" s="933"/>
      <c r="N30" s="928"/>
      <c r="O30" s="944"/>
      <c r="P30" s="928"/>
      <c r="Q30" s="944"/>
      <c r="R30" s="928"/>
      <c r="S30" s="945"/>
      <c r="T30" s="928"/>
      <c r="U30" s="945"/>
      <c r="V30" s="928"/>
      <c r="W30" s="945"/>
      <c r="X30" s="928"/>
      <c r="Y30" s="945"/>
      <c r="Z30" s="929">
        <f t="shared" si="1"/>
        <v>0</v>
      </c>
      <c r="AA30" s="945"/>
      <c r="AB30" s="912"/>
      <c r="AC30" s="945"/>
      <c r="AD30" s="928"/>
      <c r="AE30" s="944"/>
      <c r="AF30" s="928"/>
      <c r="AG30" s="944"/>
      <c r="AH30" s="928"/>
      <c r="AI30" s="945"/>
      <c r="AJ30" s="929">
        <f t="shared" si="2"/>
        <v>0</v>
      </c>
    </row>
    <row r="31" spans="2:36" s="896" customFormat="1" ht="12" thickBot="1" x14ac:dyDescent="0.25">
      <c r="B31" s="896" t="s">
        <v>191</v>
      </c>
      <c r="C31" s="926" t="s">
        <v>412</v>
      </c>
      <c r="D31" s="899"/>
      <c r="E31" s="901"/>
      <c r="G31" s="933"/>
      <c r="H31" s="933"/>
      <c r="I31" s="933"/>
      <c r="J31" s="931"/>
      <c r="K31" s="931"/>
      <c r="L31" s="931"/>
      <c r="M31" s="933"/>
      <c r="N31" s="928"/>
      <c r="O31" s="944"/>
      <c r="P31" s="928"/>
      <c r="Q31" s="944"/>
      <c r="R31" s="928"/>
      <c r="S31" s="945"/>
      <c r="T31" s="928"/>
      <c r="U31" s="945"/>
      <c r="V31" s="928"/>
      <c r="W31" s="945"/>
      <c r="X31" s="928"/>
      <c r="Y31" s="945"/>
      <c r="Z31" s="929">
        <f t="shared" si="1"/>
        <v>0</v>
      </c>
      <c r="AA31" s="945"/>
      <c r="AB31" s="912"/>
      <c r="AC31" s="945"/>
      <c r="AD31" s="928"/>
      <c r="AE31" s="944"/>
      <c r="AF31" s="928"/>
      <c r="AG31" s="944"/>
      <c r="AH31" s="928"/>
      <c r="AI31" s="945"/>
      <c r="AJ31" s="929">
        <f t="shared" si="2"/>
        <v>0</v>
      </c>
    </row>
    <row r="32" spans="2:36" s="896" customFormat="1" ht="12" thickBot="1" x14ac:dyDescent="0.25">
      <c r="B32" s="896" t="s">
        <v>192</v>
      </c>
      <c r="C32" s="926" t="s">
        <v>413</v>
      </c>
      <c r="D32" s="899"/>
      <c r="E32" s="901"/>
      <c r="G32" s="933"/>
      <c r="H32" s="933"/>
      <c r="I32" s="933"/>
      <c r="J32" s="931"/>
      <c r="K32" s="931"/>
      <c r="L32" s="931"/>
      <c r="M32" s="933"/>
      <c r="N32" s="928"/>
      <c r="O32" s="944"/>
      <c r="P32" s="928"/>
      <c r="Q32" s="944"/>
      <c r="R32" s="928"/>
      <c r="S32" s="945"/>
      <c r="T32" s="928"/>
      <c r="U32" s="945"/>
      <c r="V32" s="928"/>
      <c r="W32" s="945"/>
      <c r="X32" s="928"/>
      <c r="Y32" s="945"/>
      <c r="Z32" s="929">
        <f t="shared" si="1"/>
        <v>0</v>
      </c>
      <c r="AA32" s="945"/>
      <c r="AB32" s="912"/>
      <c r="AC32" s="945"/>
      <c r="AD32" s="928"/>
      <c r="AE32" s="944"/>
      <c r="AF32" s="928"/>
      <c r="AG32" s="944"/>
      <c r="AH32" s="928"/>
      <c r="AI32" s="945"/>
      <c r="AJ32" s="929">
        <f t="shared" si="2"/>
        <v>0</v>
      </c>
    </row>
    <row r="33" spans="1:36" s="896" customFormat="1" ht="3.75" customHeight="1" thickBot="1" x14ac:dyDescent="0.25">
      <c r="D33" s="899"/>
      <c r="E33" s="901"/>
      <c r="G33" s="931"/>
      <c r="H33" s="931"/>
      <c r="I33" s="931"/>
      <c r="J33" s="947"/>
      <c r="K33" s="931"/>
      <c r="L33" s="947"/>
      <c r="M33" s="931"/>
      <c r="N33" s="948"/>
      <c r="O33" s="948"/>
      <c r="P33" s="948"/>
      <c r="Q33" s="948"/>
      <c r="R33" s="948"/>
      <c r="S33" s="948"/>
      <c r="T33" s="948"/>
      <c r="U33" s="948"/>
      <c r="V33" s="948"/>
      <c r="W33" s="948"/>
      <c r="X33" s="949"/>
      <c r="Y33" s="950"/>
      <c r="Z33" s="940"/>
      <c r="AA33" s="951"/>
      <c r="AB33" s="912"/>
      <c r="AC33" s="951"/>
      <c r="AD33" s="949"/>
      <c r="AE33" s="948"/>
      <c r="AF33" s="948"/>
      <c r="AG33" s="948"/>
      <c r="AH33" s="949"/>
      <c r="AI33" s="940"/>
      <c r="AJ33" s="940"/>
    </row>
    <row r="34" spans="1:36" s="896" customFormat="1" ht="12" thickBot="1" x14ac:dyDescent="0.25">
      <c r="B34" s="897" t="s">
        <v>193</v>
      </c>
      <c r="C34" s="934" t="s">
        <v>195</v>
      </c>
      <c r="D34" s="933"/>
      <c r="E34" s="934"/>
      <c r="G34" s="933"/>
      <c r="H34" s="897"/>
      <c r="I34" s="933"/>
      <c r="J34" s="897"/>
      <c r="K34" s="897"/>
      <c r="L34" s="897"/>
      <c r="M34" s="933"/>
      <c r="N34" s="929">
        <f>SUM(N23:N32)</f>
        <v>0</v>
      </c>
      <c r="O34" s="944"/>
      <c r="P34" s="929">
        <f>SUM(P23:P32)</f>
        <v>0</v>
      </c>
      <c r="Q34" s="944"/>
      <c r="R34" s="929">
        <f>SUM(R23:R32)</f>
        <v>0</v>
      </c>
      <c r="S34" s="945"/>
      <c r="T34" s="929">
        <f>SUM(T23:T32)</f>
        <v>0</v>
      </c>
      <c r="U34" s="945"/>
      <c r="V34" s="929">
        <f>SUM(V23:V32)</f>
        <v>0</v>
      </c>
      <c r="W34" s="945"/>
      <c r="X34" s="929">
        <f>SUM(X23:X32)</f>
        <v>0</v>
      </c>
      <c r="Y34" s="950"/>
      <c r="Z34" s="929">
        <f>SUM(P34:X34)</f>
        <v>0</v>
      </c>
      <c r="AA34" s="945"/>
      <c r="AB34" s="912"/>
      <c r="AC34" s="945"/>
      <c r="AD34" s="929">
        <f>SUM(AD23:AD32)</f>
        <v>0</v>
      </c>
      <c r="AE34" s="944"/>
      <c r="AF34" s="929">
        <f>SUM(AF23:AF32)</f>
        <v>0</v>
      </c>
      <c r="AG34" s="944"/>
      <c r="AH34" s="929">
        <f>SUM(AH23:AH32)</f>
        <v>0</v>
      </c>
      <c r="AI34" s="945"/>
      <c r="AJ34" s="929">
        <f>SUM(AD34:AH34)</f>
        <v>0</v>
      </c>
    </row>
    <row r="35" spans="1:36" s="896" customFormat="1" x14ac:dyDescent="0.2">
      <c r="B35" s="901"/>
      <c r="D35" s="899"/>
      <c r="E35" s="901"/>
      <c r="G35" s="941"/>
      <c r="H35" s="941"/>
      <c r="I35" s="941"/>
      <c r="J35" s="899"/>
      <c r="K35" s="899"/>
      <c r="L35" s="899"/>
      <c r="M35" s="899"/>
      <c r="N35" s="914"/>
      <c r="O35" s="899"/>
      <c r="P35" s="952"/>
      <c r="Q35" s="901"/>
      <c r="Y35" s="920"/>
      <c r="Z35" s="941"/>
      <c r="AB35" s="912"/>
      <c r="AD35" s="899"/>
      <c r="AE35" s="899"/>
      <c r="AF35" s="952"/>
      <c r="AG35" s="901"/>
    </row>
    <row r="36" spans="1:36" s="913" customFormat="1" x14ac:dyDescent="0.2">
      <c r="B36" s="1273" t="s">
        <v>431</v>
      </c>
      <c r="C36" s="1273"/>
      <c r="D36" s="1273"/>
      <c r="E36" s="1273"/>
      <c r="F36" s="1273"/>
      <c r="G36" s="920"/>
      <c r="H36" s="914"/>
      <c r="I36" s="914"/>
      <c r="J36" s="914"/>
      <c r="K36" s="914"/>
      <c r="L36" s="914"/>
      <c r="M36" s="914"/>
      <c r="N36" s="914"/>
      <c r="O36" s="914"/>
      <c r="P36" s="914"/>
      <c r="Q36" s="919"/>
      <c r="R36" s="920"/>
      <c r="S36" s="920"/>
      <c r="T36" s="920"/>
      <c r="U36" s="920"/>
      <c r="V36" s="920"/>
      <c r="W36" s="920"/>
      <c r="X36" s="920"/>
      <c r="Y36" s="920"/>
      <c r="Z36" s="921"/>
      <c r="AB36" s="912"/>
      <c r="AD36" s="914"/>
      <c r="AE36" s="914"/>
      <c r="AF36" s="914"/>
      <c r="AG36" s="919"/>
      <c r="AH36" s="920"/>
      <c r="AI36" s="920"/>
      <c r="AJ36" s="921"/>
    </row>
    <row r="37" spans="1:36" s="913" customFormat="1" ht="12" thickBot="1" x14ac:dyDescent="0.25">
      <c r="B37" s="1052"/>
      <c r="C37" s="1052"/>
      <c r="D37" s="1052"/>
      <c r="E37" s="1052"/>
      <c r="F37" s="1052"/>
      <c r="G37" s="920"/>
      <c r="H37" s="914"/>
      <c r="I37" s="914"/>
      <c r="J37" s="914"/>
      <c r="K37" s="914"/>
      <c r="L37" s="914"/>
      <c r="M37" s="914"/>
      <c r="N37" s="914"/>
      <c r="O37" s="914"/>
      <c r="P37" s="914"/>
      <c r="Q37" s="919"/>
      <c r="R37" s="920"/>
      <c r="S37" s="920"/>
      <c r="T37" s="920"/>
      <c r="U37" s="920"/>
      <c r="V37" s="920"/>
      <c r="W37" s="920"/>
      <c r="X37" s="920"/>
      <c r="Y37" s="920"/>
      <c r="Z37" s="921"/>
      <c r="AB37" s="912"/>
      <c r="AD37" s="914"/>
      <c r="AE37" s="914"/>
      <c r="AF37" s="914"/>
      <c r="AG37" s="919"/>
      <c r="AH37" s="920"/>
      <c r="AI37" s="920"/>
      <c r="AJ37" s="921"/>
    </row>
    <row r="38" spans="1:36" s="896" customFormat="1" ht="12" thickBot="1" x14ac:dyDescent="0.25">
      <c r="B38" s="896" t="s">
        <v>342</v>
      </c>
      <c r="C38" s="926" t="s">
        <v>432</v>
      </c>
      <c r="D38" s="899"/>
      <c r="E38" s="901"/>
      <c r="G38" s="899"/>
      <c r="H38" s="899"/>
      <c r="I38" s="899"/>
      <c r="J38" s="931"/>
      <c r="K38" s="931"/>
      <c r="L38" s="931"/>
      <c r="M38" s="899"/>
      <c r="N38" s="928"/>
      <c r="O38" s="946"/>
      <c r="P38" s="928"/>
      <c r="Q38" s="946"/>
      <c r="R38" s="928"/>
      <c r="S38" s="946"/>
      <c r="T38" s="928"/>
      <c r="U38" s="946"/>
      <c r="V38" s="928"/>
      <c r="W38" s="946"/>
      <c r="X38" s="928"/>
      <c r="Y38" s="946"/>
      <c r="Z38" s="929">
        <f>SUM(P38:X38)</f>
        <v>0</v>
      </c>
      <c r="AA38" s="945"/>
      <c r="AB38" s="912"/>
      <c r="AC38" s="945"/>
      <c r="AD38" s="928"/>
      <c r="AE38" s="946"/>
      <c r="AF38" s="928"/>
      <c r="AG38" s="946"/>
      <c r="AH38" s="928"/>
      <c r="AI38" s="946"/>
      <c r="AJ38" s="929">
        <f>SUM(AD38:AH38)</f>
        <v>0</v>
      </c>
    </row>
    <row r="39" spans="1:36" s="896" customFormat="1" ht="12" thickBot="1" x14ac:dyDescent="0.25">
      <c r="B39" s="896" t="s">
        <v>350</v>
      </c>
      <c r="C39" s="926" t="s">
        <v>416</v>
      </c>
      <c r="D39" s="899"/>
      <c r="E39" s="901"/>
      <c r="G39" s="899"/>
      <c r="H39" s="899"/>
      <c r="I39" s="899"/>
      <c r="J39" s="931"/>
      <c r="K39" s="931"/>
      <c r="L39" s="931"/>
      <c r="M39" s="899"/>
      <c r="N39" s="928"/>
      <c r="O39" s="946"/>
      <c r="P39" s="928"/>
      <c r="Q39" s="946"/>
      <c r="R39" s="928"/>
      <c r="S39" s="945"/>
      <c r="T39" s="928"/>
      <c r="U39" s="945"/>
      <c r="V39" s="928"/>
      <c r="W39" s="945"/>
      <c r="X39" s="928"/>
      <c r="Y39" s="945"/>
      <c r="Z39" s="929">
        <f>SUM(P39:X39)</f>
        <v>0</v>
      </c>
      <c r="AA39" s="945"/>
      <c r="AB39" s="912"/>
      <c r="AC39" s="945"/>
      <c r="AD39" s="928"/>
      <c r="AE39" s="946"/>
      <c r="AF39" s="928"/>
      <c r="AG39" s="946"/>
      <c r="AH39" s="928"/>
      <c r="AI39" s="945"/>
      <c r="AJ39" s="929">
        <f>SUM(AD39:AH39)</f>
        <v>0</v>
      </c>
    </row>
    <row r="40" spans="1:36" s="896" customFormat="1" ht="3.75" customHeight="1" thickBot="1" x14ac:dyDescent="0.25">
      <c r="B40" s="899"/>
      <c r="D40" s="899"/>
      <c r="E40" s="901"/>
      <c r="G40" s="931"/>
      <c r="H40" s="931"/>
      <c r="I40" s="931"/>
      <c r="J40" s="947"/>
      <c r="K40" s="931"/>
      <c r="L40" s="947"/>
      <c r="M40" s="931"/>
      <c r="N40" s="948"/>
      <c r="O40" s="948"/>
      <c r="P40" s="948"/>
      <c r="Q40" s="948"/>
      <c r="R40" s="948"/>
      <c r="S40" s="948"/>
      <c r="T40" s="948"/>
      <c r="U40" s="948"/>
      <c r="V40" s="948"/>
      <c r="W40" s="948"/>
      <c r="X40" s="949"/>
      <c r="Y40" s="945"/>
      <c r="Z40" s="940"/>
      <c r="AA40" s="951"/>
      <c r="AB40" s="912"/>
      <c r="AC40" s="951"/>
      <c r="AD40" s="949"/>
      <c r="AE40" s="948"/>
      <c r="AF40" s="948"/>
      <c r="AG40" s="948"/>
      <c r="AH40" s="949"/>
      <c r="AI40" s="940"/>
      <c r="AJ40" s="940"/>
    </row>
    <row r="41" spans="1:36" s="896" customFormat="1" ht="12" thickBot="1" x14ac:dyDescent="0.25">
      <c r="B41" s="897" t="s">
        <v>362</v>
      </c>
      <c r="C41" s="934" t="s">
        <v>194</v>
      </c>
      <c r="D41" s="933"/>
      <c r="E41" s="934"/>
      <c r="G41" s="933"/>
      <c r="H41" s="897"/>
      <c r="I41" s="933"/>
      <c r="J41" s="897"/>
      <c r="K41" s="897"/>
      <c r="L41" s="933"/>
      <c r="M41" s="897"/>
      <c r="N41" s="929">
        <f>SUM(N38:N39)</f>
        <v>0</v>
      </c>
      <c r="O41" s="944"/>
      <c r="P41" s="929">
        <f>SUM(P38:P39)</f>
        <v>0</v>
      </c>
      <c r="Q41" s="944"/>
      <c r="R41" s="929">
        <f>SUM(R38:R39)</f>
        <v>0</v>
      </c>
      <c r="S41" s="945"/>
      <c r="T41" s="929">
        <f>SUM(T38:T39)</f>
        <v>0</v>
      </c>
      <c r="U41" s="945"/>
      <c r="V41" s="929">
        <f>SUM(V38:V39)</f>
        <v>0</v>
      </c>
      <c r="W41" s="945"/>
      <c r="X41" s="929">
        <f>SUM(X38:X39)</f>
        <v>0</v>
      </c>
      <c r="Y41" s="945"/>
      <c r="Z41" s="929">
        <f>SUM(P41:X41)</f>
        <v>0</v>
      </c>
      <c r="AA41" s="945"/>
      <c r="AB41" s="912"/>
      <c r="AC41" s="945"/>
      <c r="AD41" s="929">
        <f>SUM(AD38:AD39)</f>
        <v>0</v>
      </c>
      <c r="AE41" s="944"/>
      <c r="AF41" s="929">
        <f>SUM(AF38:AF39)</f>
        <v>0</v>
      </c>
      <c r="AG41" s="944"/>
      <c r="AH41" s="929">
        <f>SUM(AH38:AH39)</f>
        <v>0</v>
      </c>
      <c r="AI41" s="945"/>
      <c r="AJ41" s="929">
        <f>SUM(AD41:AH41)</f>
        <v>0</v>
      </c>
    </row>
    <row r="42" spans="1:36" s="896" customFormat="1" ht="12" thickBot="1" x14ac:dyDescent="0.25">
      <c r="B42" s="899"/>
      <c r="D42" s="899"/>
      <c r="E42" s="901"/>
      <c r="G42" s="899"/>
      <c r="H42" s="899"/>
      <c r="I42" s="899"/>
      <c r="J42" s="899"/>
      <c r="K42" s="899"/>
      <c r="L42" s="899"/>
      <c r="M42" s="899"/>
      <c r="N42" s="897"/>
      <c r="O42" s="899"/>
      <c r="P42" s="899"/>
      <c r="Q42" s="901"/>
      <c r="AB42" s="912"/>
      <c r="AD42" s="899"/>
      <c r="AE42" s="899"/>
      <c r="AF42" s="899"/>
      <c r="AG42" s="901"/>
    </row>
    <row r="43" spans="1:36" s="896" customFormat="1" ht="12" thickBot="1" x14ac:dyDescent="0.25">
      <c r="B43" s="898" t="s">
        <v>143</v>
      </c>
      <c r="E43" s="898"/>
      <c r="H43" s="952"/>
      <c r="N43" s="897"/>
      <c r="P43" s="952"/>
      <c r="Q43" s="900"/>
      <c r="Z43" s="929">
        <f>Z20+Z34+Z41</f>
        <v>0</v>
      </c>
      <c r="AB43" s="912"/>
      <c r="AD43" s="898" t="s">
        <v>417</v>
      </c>
      <c r="AF43" s="952"/>
      <c r="AG43" s="900"/>
      <c r="AJ43" s="929">
        <f>AJ34+AJ41</f>
        <v>0</v>
      </c>
    </row>
    <row r="44" spans="1:36" s="896" customFormat="1" x14ac:dyDescent="0.2">
      <c r="B44" s="899"/>
      <c r="D44" s="899"/>
      <c r="E44" s="901"/>
      <c r="G44" s="897"/>
      <c r="H44" s="897"/>
      <c r="I44" s="897"/>
      <c r="J44" s="897"/>
      <c r="K44" s="897"/>
      <c r="L44" s="897"/>
      <c r="M44" s="897"/>
      <c r="N44" s="897"/>
      <c r="O44" s="897"/>
      <c r="P44" s="897"/>
      <c r="Q44" s="900"/>
      <c r="AD44" s="897"/>
      <c r="AE44" s="897"/>
      <c r="AF44" s="897"/>
      <c r="AG44" s="900"/>
    </row>
    <row r="45" spans="1:36" s="954" customFormat="1" ht="12" thickBot="1" x14ac:dyDescent="0.25">
      <c r="A45" s="896"/>
      <c r="B45" s="933" t="s">
        <v>243</v>
      </c>
      <c r="C45" s="899"/>
      <c r="D45" s="899"/>
      <c r="E45" s="934"/>
      <c r="F45" s="896"/>
      <c r="G45" s="952"/>
      <c r="H45" s="953"/>
      <c r="I45" s="896"/>
      <c r="J45" s="896"/>
      <c r="K45" s="947"/>
      <c r="L45" s="896"/>
      <c r="M45" s="896"/>
      <c r="N45" s="952"/>
      <c r="O45" s="952"/>
      <c r="P45" s="952"/>
      <c r="Q45" s="896"/>
      <c r="R45" s="952"/>
      <c r="S45" s="900"/>
      <c r="T45" s="896"/>
    </row>
    <row r="46" spans="1:36" ht="12" thickBot="1" x14ac:dyDescent="0.25">
      <c r="B46" s="955"/>
      <c r="D46" s="899" t="s">
        <v>315</v>
      </c>
      <c r="F46" s="896"/>
      <c r="H46" s="956"/>
      <c r="I46" s="956"/>
    </row>
    <row r="47" spans="1:36" ht="12" thickBot="1" x14ac:dyDescent="0.25">
      <c r="B47" s="957"/>
      <c r="D47" s="899" t="s">
        <v>316</v>
      </c>
      <c r="E47" s="898"/>
      <c r="F47" s="896"/>
      <c r="H47" s="901"/>
      <c r="I47" s="901"/>
    </row>
    <row r="48" spans="1:36" s="896" customFormat="1" x14ac:dyDescent="0.2">
      <c r="B48" s="913" t="s">
        <v>338</v>
      </c>
      <c r="D48" s="896" t="s">
        <v>456</v>
      </c>
      <c r="E48" s="900"/>
    </row>
    <row r="49" spans="5:5" s="896" customFormat="1" x14ac:dyDescent="0.2">
      <c r="E49" s="900"/>
    </row>
    <row r="50" spans="5:5" s="896" customFormat="1" hidden="1" x14ac:dyDescent="0.2">
      <c r="E50" s="900"/>
    </row>
    <row r="51" spans="5:5" s="896" customFormat="1" hidden="1" x14ac:dyDescent="0.2">
      <c r="E51" s="900"/>
    </row>
    <row r="52" spans="5:5" s="896" customFormat="1" hidden="1" x14ac:dyDescent="0.2">
      <c r="E52" s="900"/>
    </row>
    <row r="53" spans="5:5" s="896" customFormat="1" hidden="1" x14ac:dyDescent="0.2">
      <c r="E53" s="900"/>
    </row>
    <row r="54" spans="5:5" s="896" customFormat="1" hidden="1" x14ac:dyDescent="0.2">
      <c r="E54" s="900"/>
    </row>
    <row r="55" spans="5:5" s="896" customFormat="1" hidden="1" x14ac:dyDescent="0.2">
      <c r="E55" s="900"/>
    </row>
    <row r="56" spans="5:5" s="896" customFormat="1" hidden="1" x14ac:dyDescent="0.2">
      <c r="E56" s="900"/>
    </row>
    <row r="57" spans="5:5" s="896" customFormat="1" hidden="1" x14ac:dyDescent="0.2">
      <c r="E57" s="900"/>
    </row>
    <row r="58" spans="5:5" hidden="1" x14ac:dyDescent="0.2"/>
    <row r="59" spans="5:5" hidden="1" x14ac:dyDescent="0.2"/>
    <row r="60" spans="5:5" hidden="1" x14ac:dyDescent="0.2"/>
    <row r="61" spans="5:5" hidden="1" x14ac:dyDescent="0.2"/>
    <row r="62" spans="5:5" hidden="1" x14ac:dyDescent="0.2"/>
    <row r="63" spans="5:5" hidden="1" x14ac:dyDescent="0.2"/>
    <row r="64" spans="5:5"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x14ac:dyDescent="0.2"/>
  </sheetData>
  <sheetProtection algorithmName="SHA-512" hashValue="RTr2czWCEkk/qFHDym6ORapFzcHV5LFVXW/fCwP4/Z1WGzG6GPrhNu4DC509mNUM+syu/5aDkHiL3vVN3Uoe4g==" saltValue="vqO5w4M2YT0D6lJESE3AfQ==" spinCount="100000" sheet="1" objects="1" scenarios="1"/>
  <mergeCells count="3">
    <mergeCell ref="B6:F6"/>
    <mergeCell ref="B21:F21"/>
    <mergeCell ref="B36:F36"/>
  </mergeCells>
  <pageMargins left="0.34" right="0.34" top="0.5" bottom="0.4" header="0.2" footer="0.2"/>
  <pageSetup paperSize="9" scale="65" orientation="landscape" r:id="rId1"/>
  <headerFooter alignWithMargins="0">
    <oddFooter>&amp;L&amp;8&amp;A&amp;R&amp;8&amp;P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5"/>
  <sheetViews>
    <sheetView showGridLines="0" topLeftCell="G1" zoomScale="80" zoomScaleNormal="80" workbookViewId="0">
      <selection activeCell="AE2" sqref="AE2"/>
    </sheetView>
  </sheetViews>
  <sheetFormatPr defaultColWidth="0" defaultRowHeight="0" customHeight="1" zeroHeight="1" x14ac:dyDescent="0.2"/>
  <cols>
    <col min="1" max="1" width="2.28515625" style="899" customWidth="1"/>
    <col min="2" max="2" width="5.7109375" style="899" customWidth="1"/>
    <col min="3" max="5" width="2.28515625" style="899" customWidth="1"/>
    <col min="6" max="6" width="4.140625" style="901" customWidth="1"/>
    <col min="7" max="7" width="34.28515625" style="899" customWidth="1"/>
    <col min="8" max="8" width="1.85546875" style="899" customWidth="1"/>
    <col min="9" max="9" width="11" style="899" customWidth="1"/>
    <col min="10" max="10" width="1" style="899" customWidth="1"/>
    <col min="11" max="11" width="11" style="899" customWidth="1"/>
    <col min="12" max="12" width="1" style="899" customWidth="1"/>
    <col min="13" max="13" width="11" style="899" customWidth="1"/>
    <col min="14" max="14" width="1" style="899" customWidth="1"/>
    <col min="15" max="15" width="11" style="899" customWidth="1"/>
    <col min="16" max="16" width="1" style="899" customWidth="1"/>
    <col min="17" max="17" width="11" style="899" customWidth="1"/>
    <col min="18" max="18" width="1" style="899" customWidth="1"/>
    <col min="19" max="19" width="11" style="899" customWidth="1"/>
    <col min="20" max="20" width="1" style="899" customWidth="1"/>
    <col min="21" max="21" width="11" style="899" customWidth="1"/>
    <col min="22" max="22" width="1" style="899" customWidth="1"/>
    <col min="23" max="23" width="0.28515625" style="899" customWidth="1"/>
    <col min="24" max="24" width="1" style="899" customWidth="1"/>
    <col min="25" max="25" width="11" style="899" customWidth="1"/>
    <col min="26" max="26" width="1" style="899" customWidth="1"/>
    <col min="27" max="27" width="11" style="899" customWidth="1"/>
    <col min="28" max="28" width="1" style="899" customWidth="1"/>
    <col min="29" max="29" width="11" style="899" customWidth="1"/>
    <col min="30" max="30" width="1" style="899" customWidth="1"/>
    <col min="31" max="31" width="11" style="899" customWidth="1"/>
    <col min="32" max="32" width="2.28515625" style="899" customWidth="1"/>
    <col min="33" max="16384" width="0" style="899" hidden="1"/>
  </cols>
  <sheetData>
    <row r="1" spans="1:36" ht="13.5" thickBot="1" x14ac:dyDescent="0.3">
      <c r="A1" s="647" t="s">
        <v>1230</v>
      </c>
      <c r="B1" s="897"/>
      <c r="C1" s="897"/>
      <c r="D1" s="898"/>
      <c r="E1" s="897"/>
      <c r="F1" s="897"/>
      <c r="G1" s="896"/>
      <c r="H1" s="896"/>
      <c r="I1" s="896"/>
      <c r="AD1" s="31" t="s">
        <v>213</v>
      </c>
      <c r="AE1" s="738" t="str">
        <f>IF('Sec A Balance Sheet - SF'!$I$1=0," ",'Sec A Balance Sheet - SF'!$I$1)</f>
        <v xml:space="preserve"> </v>
      </c>
      <c r="AI1" s="31" t="s">
        <v>213</v>
      </c>
      <c r="AJ1" s="958" t="e">
        <f>IF(#REF!=0," ",#REF!)</f>
        <v>#REF!</v>
      </c>
    </row>
    <row r="2" spans="1:36" ht="12.75" x14ac:dyDescent="0.25">
      <c r="A2" s="896"/>
      <c r="B2" s="610" t="s">
        <v>418</v>
      </c>
      <c r="C2" s="896"/>
      <c r="D2" s="896"/>
      <c r="E2" s="900"/>
      <c r="F2" s="896"/>
      <c r="G2" s="896"/>
      <c r="H2" s="896"/>
      <c r="I2" s="896"/>
    </row>
    <row r="3" spans="1:36" ht="11.25" x14ac:dyDescent="0.2">
      <c r="B3" s="569" t="s">
        <v>429</v>
      </c>
      <c r="E3" s="901"/>
      <c r="F3" s="899"/>
    </row>
    <row r="4" spans="1:36" ht="12" thickBot="1" x14ac:dyDescent="0.25">
      <c r="B4" s="902"/>
      <c r="C4" s="899" t="s">
        <v>460</v>
      </c>
      <c r="E4" s="901"/>
      <c r="F4" s="899"/>
    </row>
    <row r="5" spans="1:36" s="896" customFormat="1" ht="12" thickTop="1" x14ac:dyDescent="0.2">
      <c r="B5" s="902"/>
      <c r="C5" s="899" t="s">
        <v>461</v>
      </c>
      <c r="E5" s="899"/>
      <c r="F5" s="934"/>
      <c r="G5" s="934"/>
      <c r="I5" s="908"/>
      <c r="J5" s="905"/>
      <c r="K5" s="909"/>
      <c r="L5" s="905"/>
      <c r="M5" s="905"/>
      <c r="N5" s="905"/>
      <c r="O5" s="910" t="s">
        <v>133</v>
      </c>
      <c r="P5" s="905"/>
      <c r="Q5" s="905"/>
      <c r="R5" s="905"/>
      <c r="S5" s="905"/>
      <c r="T5" s="905"/>
      <c r="U5" s="911"/>
      <c r="W5" s="912"/>
      <c r="Y5" s="908"/>
      <c r="Z5" s="905"/>
      <c r="AA5" s="909"/>
      <c r="AB5" s="906" t="s">
        <v>394</v>
      </c>
      <c r="AC5" s="905"/>
      <c r="AD5" s="905"/>
      <c r="AE5" s="942"/>
    </row>
    <row r="6" spans="1:36" s="959" customFormat="1" ht="43.5" customHeight="1" thickBot="1" x14ac:dyDescent="0.25">
      <c r="E6" s="960"/>
      <c r="F6" s="961"/>
      <c r="G6" s="960"/>
      <c r="H6" s="960"/>
      <c r="I6" s="962" t="s">
        <v>378</v>
      </c>
      <c r="J6" s="963"/>
      <c r="K6" s="963" t="s">
        <v>419</v>
      </c>
      <c r="L6" s="964"/>
      <c r="M6" s="963" t="s">
        <v>380</v>
      </c>
      <c r="N6" s="963"/>
      <c r="O6" s="963" t="s">
        <v>381</v>
      </c>
      <c r="P6" s="963"/>
      <c r="Q6" s="963" t="s">
        <v>382</v>
      </c>
      <c r="R6" s="963"/>
      <c r="S6" s="963" t="s">
        <v>383</v>
      </c>
      <c r="T6" s="963"/>
      <c r="U6" s="965" t="s">
        <v>384</v>
      </c>
      <c r="W6" s="966"/>
      <c r="Y6" s="962" t="s">
        <v>396</v>
      </c>
      <c r="Z6" s="963"/>
      <c r="AA6" s="963" t="s">
        <v>397</v>
      </c>
      <c r="AB6" s="964"/>
      <c r="AC6" s="963" t="s">
        <v>398</v>
      </c>
      <c r="AD6" s="963"/>
      <c r="AE6" s="965" t="s">
        <v>399</v>
      </c>
    </row>
    <row r="7" spans="1:36" s="913" customFormat="1" ht="12.75" thickTop="1" thickBot="1" x14ac:dyDescent="0.25">
      <c r="B7" s="934" t="s">
        <v>395</v>
      </c>
      <c r="E7" s="932"/>
      <c r="F7" s="1052"/>
      <c r="H7" s="914"/>
      <c r="I7" s="914"/>
      <c r="J7" s="914"/>
      <c r="K7" s="914"/>
      <c r="L7" s="919"/>
      <c r="M7" s="920"/>
      <c r="N7" s="920"/>
      <c r="O7" s="920"/>
      <c r="P7" s="920"/>
      <c r="Q7" s="920"/>
      <c r="R7" s="920"/>
      <c r="S7" s="920"/>
      <c r="T7" s="920"/>
      <c r="U7" s="921"/>
      <c r="W7" s="967"/>
      <c r="Y7" s="914"/>
      <c r="Z7" s="914"/>
      <c r="AA7" s="914"/>
      <c r="AB7" s="919"/>
      <c r="AC7" s="920"/>
      <c r="AD7" s="920"/>
      <c r="AE7" s="921"/>
    </row>
    <row r="8" spans="1:36" s="913" customFormat="1" ht="12" thickBot="1" x14ac:dyDescent="0.25">
      <c r="B8" s="896" t="s">
        <v>340</v>
      </c>
      <c r="C8" s="926" t="s">
        <v>420</v>
      </c>
      <c r="E8" s="932"/>
      <c r="F8" s="926"/>
      <c r="H8" s="914"/>
      <c r="I8" s="968"/>
      <c r="J8" s="969"/>
      <c r="K8" s="968"/>
      <c r="L8" s="969"/>
      <c r="M8" s="968"/>
      <c r="N8" s="970"/>
      <c r="O8" s="968"/>
      <c r="P8" s="970"/>
      <c r="Q8" s="968"/>
      <c r="R8" s="970"/>
      <c r="S8" s="968"/>
      <c r="T8" s="970"/>
      <c r="U8" s="35">
        <f>SUM(K8:S8)</f>
        <v>0</v>
      </c>
      <c r="V8" s="971"/>
      <c r="W8" s="972"/>
      <c r="X8" s="971"/>
      <c r="Y8" s="968"/>
      <c r="Z8" s="969"/>
      <c r="AA8" s="968"/>
      <c r="AB8" s="969"/>
      <c r="AC8" s="968"/>
      <c r="AD8" s="970"/>
      <c r="AE8" s="35">
        <f>SUM(Y8:AC8)</f>
        <v>0</v>
      </c>
    </row>
    <row r="9" spans="1:36" s="896" customFormat="1" ht="12" thickBot="1" x14ac:dyDescent="0.25">
      <c r="B9" s="896" t="s">
        <v>348</v>
      </c>
      <c r="C9" s="926" t="s">
        <v>421</v>
      </c>
      <c r="E9" s="899"/>
      <c r="F9" s="901"/>
      <c r="H9" s="933"/>
      <c r="I9" s="750"/>
      <c r="J9" s="973"/>
      <c r="K9" s="750"/>
      <c r="L9" s="973"/>
      <c r="M9" s="750"/>
      <c r="N9" s="974"/>
      <c r="O9" s="750"/>
      <c r="P9" s="974"/>
      <c r="Q9" s="750"/>
      <c r="R9" s="974"/>
      <c r="S9" s="750"/>
      <c r="T9" s="974"/>
      <c r="U9" s="35">
        <f>SUM(K9:S9)</f>
        <v>0</v>
      </c>
      <c r="V9" s="974"/>
      <c r="W9" s="975"/>
      <c r="X9" s="974"/>
      <c r="Y9" s="750"/>
      <c r="Z9" s="973"/>
      <c r="AA9" s="750"/>
      <c r="AB9" s="973"/>
      <c r="AC9" s="750"/>
      <c r="AD9" s="974"/>
      <c r="AE9" s="35">
        <f>SUM(Y9:AC9)</f>
        <v>0</v>
      </c>
    </row>
    <row r="10" spans="1:36" s="896" customFormat="1" ht="3.75" customHeight="1" thickBot="1" x14ac:dyDescent="0.25">
      <c r="C10" s="899"/>
      <c r="E10" s="899"/>
      <c r="F10" s="901"/>
      <c r="H10" s="931"/>
      <c r="I10" s="976"/>
      <c r="J10" s="976"/>
      <c r="K10" s="976"/>
      <c r="L10" s="976"/>
      <c r="M10" s="976"/>
      <c r="N10" s="976"/>
      <c r="O10" s="976"/>
      <c r="P10" s="976"/>
      <c r="Q10" s="976"/>
      <c r="R10" s="976"/>
      <c r="S10" s="976"/>
      <c r="T10" s="437"/>
      <c r="U10" s="437"/>
      <c r="V10" s="978"/>
      <c r="W10" s="979"/>
      <c r="X10" s="978"/>
      <c r="Y10" s="976"/>
      <c r="Z10" s="976"/>
      <c r="AA10" s="976"/>
      <c r="AB10" s="976"/>
      <c r="AC10" s="976"/>
      <c r="AD10" s="437"/>
      <c r="AE10" s="437"/>
    </row>
    <row r="11" spans="1:36" s="896" customFormat="1" ht="12" thickBot="1" x14ac:dyDescent="0.25">
      <c r="B11" s="896" t="s">
        <v>360</v>
      </c>
      <c r="C11" s="934" t="s">
        <v>422</v>
      </c>
      <c r="E11" s="933"/>
      <c r="F11" s="934"/>
      <c r="H11" s="933"/>
      <c r="I11" s="35">
        <f>SUM(I8:I9)</f>
        <v>0</v>
      </c>
      <c r="J11" s="436"/>
      <c r="K11" s="35">
        <f>SUM(K8:K9)</f>
        <v>0</v>
      </c>
      <c r="L11" s="436"/>
      <c r="M11" s="35">
        <f>SUM(M8:M9)</f>
        <v>0</v>
      </c>
      <c r="N11" s="974"/>
      <c r="O11" s="35">
        <f>SUM(O8:O9)</f>
        <v>0</v>
      </c>
      <c r="P11" s="974"/>
      <c r="Q11" s="35">
        <f>SUM(Q8:Q9)</f>
        <v>0</v>
      </c>
      <c r="R11" s="974"/>
      <c r="S11" s="35">
        <f>SUM(S8:S9)</f>
        <v>0</v>
      </c>
      <c r="T11" s="974"/>
      <c r="U11" s="35">
        <f>SUM(K11:S11)</f>
        <v>0</v>
      </c>
      <c r="V11" s="974"/>
      <c r="W11" s="975"/>
      <c r="X11" s="974"/>
      <c r="Y11" s="35">
        <f>SUM(Y8:Y9)</f>
        <v>0</v>
      </c>
      <c r="Z11" s="436"/>
      <c r="AA11" s="35">
        <f>SUM(AA8:AA9)</f>
        <v>0</v>
      </c>
      <c r="AB11" s="436"/>
      <c r="AC11" s="35">
        <f>SUM(AC8:AC9)</f>
        <v>0</v>
      </c>
      <c r="AD11" s="974"/>
      <c r="AE11" s="35">
        <f>SUM(Y11:AC11)</f>
        <v>0</v>
      </c>
    </row>
    <row r="12" spans="1:36" s="896" customFormat="1" ht="11.25" x14ac:dyDescent="0.2">
      <c r="B12" s="901"/>
      <c r="E12" s="899"/>
      <c r="F12" s="901"/>
      <c r="H12" s="899"/>
      <c r="I12" s="973"/>
      <c r="J12" s="973"/>
      <c r="K12" s="973"/>
      <c r="L12" s="973"/>
      <c r="M12" s="973"/>
      <c r="N12" s="974"/>
      <c r="O12" s="973"/>
      <c r="P12" s="974"/>
      <c r="Q12" s="973"/>
      <c r="R12" s="974"/>
      <c r="S12" s="973"/>
      <c r="T12" s="974"/>
      <c r="U12" s="439"/>
      <c r="V12" s="974"/>
      <c r="W12" s="975"/>
      <c r="X12" s="974"/>
      <c r="Y12" s="973"/>
      <c r="Z12" s="973"/>
      <c r="AA12" s="973"/>
      <c r="AB12" s="973"/>
      <c r="AC12" s="973"/>
      <c r="AD12" s="974"/>
      <c r="AE12" s="974"/>
    </row>
    <row r="13" spans="1:36" s="913" customFormat="1" ht="12" thickBot="1" x14ac:dyDescent="0.25">
      <c r="B13" s="934" t="s">
        <v>403</v>
      </c>
      <c r="E13" s="932"/>
      <c r="F13" s="1052"/>
      <c r="H13" s="914"/>
      <c r="I13" s="969"/>
      <c r="J13" s="969"/>
      <c r="K13" s="969"/>
      <c r="L13" s="969"/>
      <c r="M13" s="969"/>
      <c r="N13" s="970"/>
      <c r="O13" s="969"/>
      <c r="P13" s="970"/>
      <c r="Q13" s="969"/>
      <c r="R13" s="970"/>
      <c r="S13" s="969"/>
      <c r="T13" s="970"/>
      <c r="U13" s="440"/>
      <c r="V13" s="971"/>
      <c r="W13" s="972"/>
      <c r="X13" s="971"/>
      <c r="Y13" s="969"/>
      <c r="Z13" s="969"/>
      <c r="AA13" s="969"/>
      <c r="AB13" s="969"/>
      <c r="AC13" s="969"/>
      <c r="AD13" s="970"/>
      <c r="AE13" s="440"/>
    </row>
    <row r="14" spans="1:36" s="896" customFormat="1" ht="12" thickBot="1" x14ac:dyDescent="0.25">
      <c r="B14" s="896" t="s">
        <v>341</v>
      </c>
      <c r="C14" s="926" t="s">
        <v>404</v>
      </c>
      <c r="E14" s="899"/>
      <c r="F14" s="901"/>
      <c r="H14" s="899"/>
      <c r="I14" s="750"/>
      <c r="J14" s="973"/>
      <c r="K14" s="750"/>
      <c r="L14" s="973"/>
      <c r="M14" s="750"/>
      <c r="N14" s="973"/>
      <c r="O14" s="750"/>
      <c r="P14" s="973"/>
      <c r="Q14" s="750"/>
      <c r="R14" s="973"/>
      <c r="S14" s="750"/>
      <c r="T14" s="973"/>
      <c r="U14" s="35">
        <f t="shared" ref="U14:U26" si="0">SUM(K14:S14)</f>
        <v>0</v>
      </c>
      <c r="V14" s="974"/>
      <c r="W14" s="975"/>
      <c r="X14" s="974"/>
      <c r="Y14" s="750"/>
      <c r="Z14" s="973"/>
      <c r="AA14" s="750"/>
      <c r="AB14" s="973"/>
      <c r="AC14" s="750"/>
      <c r="AD14" s="973"/>
      <c r="AE14" s="35">
        <f t="shared" ref="AE14:AE26" si="1">SUM(Y14:AC14)</f>
        <v>0</v>
      </c>
    </row>
    <row r="15" spans="1:36" s="896" customFormat="1" ht="12" thickBot="1" x14ac:dyDescent="0.25">
      <c r="B15" s="896" t="s">
        <v>349</v>
      </c>
      <c r="C15" s="926" t="s">
        <v>423</v>
      </c>
      <c r="E15" s="899"/>
      <c r="F15" s="901"/>
      <c r="H15" s="899"/>
      <c r="I15" s="1049"/>
      <c r="J15" s="973"/>
      <c r="K15" s="1049"/>
      <c r="L15" s="973"/>
      <c r="M15" s="1049"/>
      <c r="N15" s="974"/>
      <c r="O15" s="1049"/>
      <c r="P15" s="974"/>
      <c r="Q15" s="1049"/>
      <c r="R15" s="974"/>
      <c r="S15" s="1049"/>
      <c r="T15" s="974"/>
      <c r="U15" s="35">
        <f t="shared" si="0"/>
        <v>0</v>
      </c>
      <c r="V15" s="974"/>
      <c r="W15" s="975"/>
      <c r="X15" s="974"/>
      <c r="Y15" s="1049"/>
      <c r="Z15" s="973"/>
      <c r="AA15" s="1049"/>
      <c r="AB15" s="973"/>
      <c r="AC15" s="1049"/>
      <c r="AD15" s="974"/>
      <c r="AE15" s="35">
        <f t="shared" si="1"/>
        <v>0</v>
      </c>
    </row>
    <row r="16" spans="1:36" s="896" customFormat="1" ht="12" thickBot="1" x14ac:dyDescent="0.25">
      <c r="B16" s="896" t="s">
        <v>361</v>
      </c>
      <c r="C16" s="926" t="s">
        <v>406</v>
      </c>
      <c r="E16" s="899"/>
      <c r="F16" s="901"/>
      <c r="H16" s="899"/>
      <c r="I16" s="750"/>
      <c r="J16" s="973"/>
      <c r="K16" s="750"/>
      <c r="L16" s="973"/>
      <c r="M16" s="750"/>
      <c r="N16" s="974"/>
      <c r="O16" s="750"/>
      <c r="P16" s="974"/>
      <c r="Q16" s="750"/>
      <c r="R16" s="974"/>
      <c r="S16" s="750"/>
      <c r="T16" s="974"/>
      <c r="U16" s="35">
        <f t="shared" si="0"/>
        <v>0</v>
      </c>
      <c r="V16" s="974"/>
      <c r="W16" s="975"/>
      <c r="X16" s="974"/>
      <c r="Y16" s="750"/>
      <c r="Z16" s="973"/>
      <c r="AA16" s="750"/>
      <c r="AB16" s="973"/>
      <c r="AC16" s="750"/>
      <c r="AD16" s="45"/>
      <c r="AE16" s="35">
        <f t="shared" si="1"/>
        <v>0</v>
      </c>
    </row>
    <row r="17" spans="1:31" s="896" customFormat="1" ht="12" thickBot="1" x14ac:dyDescent="0.25">
      <c r="B17" s="896" t="s">
        <v>613</v>
      </c>
      <c r="C17" s="926" t="s">
        <v>407</v>
      </c>
      <c r="E17" s="899"/>
      <c r="F17" s="901"/>
      <c r="H17" s="899"/>
      <c r="I17" s="1049"/>
      <c r="J17" s="973"/>
      <c r="K17" s="1049"/>
      <c r="L17" s="973"/>
      <c r="M17" s="1049"/>
      <c r="N17" s="974"/>
      <c r="O17" s="1049"/>
      <c r="P17" s="974"/>
      <c r="Q17" s="1049"/>
      <c r="R17" s="974"/>
      <c r="S17" s="1049"/>
      <c r="T17" s="974"/>
      <c r="U17" s="35">
        <f t="shared" si="0"/>
        <v>0</v>
      </c>
      <c r="V17" s="974"/>
      <c r="W17" s="975"/>
      <c r="X17" s="974"/>
      <c r="Y17" s="1049"/>
      <c r="Z17" s="973"/>
      <c r="AA17" s="1049"/>
      <c r="AB17" s="973"/>
      <c r="AC17" s="1049"/>
      <c r="AD17" s="974"/>
      <c r="AE17" s="35">
        <f t="shared" si="1"/>
        <v>0</v>
      </c>
    </row>
    <row r="18" spans="1:31" s="896" customFormat="1" ht="12" thickBot="1" x14ac:dyDescent="0.25">
      <c r="B18" s="896" t="s">
        <v>187</v>
      </c>
      <c r="C18" s="926" t="s">
        <v>408</v>
      </c>
      <c r="E18" s="899"/>
      <c r="F18" s="901"/>
      <c r="H18" s="899"/>
      <c r="I18" s="1049"/>
      <c r="J18" s="973"/>
      <c r="K18" s="1049"/>
      <c r="L18" s="973"/>
      <c r="M18" s="1049"/>
      <c r="N18" s="974"/>
      <c r="O18" s="1049"/>
      <c r="P18" s="974"/>
      <c r="Q18" s="1049"/>
      <c r="R18" s="974"/>
      <c r="S18" s="1049"/>
      <c r="T18" s="974"/>
      <c r="U18" s="35">
        <f t="shared" si="0"/>
        <v>0</v>
      </c>
      <c r="V18" s="974"/>
      <c r="W18" s="975"/>
      <c r="X18" s="974"/>
      <c r="Y18" s="1049"/>
      <c r="Z18" s="973"/>
      <c r="AA18" s="1049"/>
      <c r="AB18" s="973"/>
      <c r="AC18" s="1049"/>
      <c r="AD18" s="974"/>
      <c r="AE18" s="35">
        <f t="shared" si="1"/>
        <v>0</v>
      </c>
    </row>
    <row r="19" spans="1:31" s="896" customFormat="1" ht="12" thickBot="1" x14ac:dyDescent="0.25">
      <c r="B19" s="896" t="s">
        <v>188</v>
      </c>
      <c r="C19" s="926" t="s">
        <v>409</v>
      </c>
      <c r="E19" s="899"/>
      <c r="F19" s="901"/>
      <c r="H19" s="899"/>
      <c r="I19" s="750"/>
      <c r="J19" s="973"/>
      <c r="K19" s="750"/>
      <c r="L19" s="973"/>
      <c r="M19" s="750"/>
      <c r="N19" s="974"/>
      <c r="O19" s="750"/>
      <c r="P19" s="974"/>
      <c r="Q19" s="750"/>
      <c r="R19" s="974"/>
      <c r="S19" s="750"/>
      <c r="T19" s="974"/>
      <c r="U19" s="35">
        <f t="shared" si="0"/>
        <v>0</v>
      </c>
      <c r="V19" s="974"/>
      <c r="W19" s="975"/>
      <c r="X19" s="974"/>
      <c r="Y19" s="750"/>
      <c r="Z19" s="973"/>
      <c r="AA19" s="750"/>
      <c r="AB19" s="973"/>
      <c r="AC19" s="750"/>
      <c r="AD19" s="974"/>
      <c r="AE19" s="35">
        <f t="shared" si="1"/>
        <v>0</v>
      </c>
    </row>
    <row r="20" spans="1:31" s="896" customFormat="1" ht="12" thickBot="1" x14ac:dyDescent="0.25">
      <c r="B20" s="896" t="s">
        <v>189</v>
      </c>
      <c r="C20" s="926" t="s">
        <v>410</v>
      </c>
      <c r="E20" s="899"/>
      <c r="F20" s="901"/>
      <c r="H20" s="933"/>
      <c r="I20" s="750"/>
      <c r="J20" s="973"/>
      <c r="K20" s="750"/>
      <c r="L20" s="973"/>
      <c r="M20" s="750"/>
      <c r="N20" s="974"/>
      <c r="O20" s="750"/>
      <c r="P20" s="974"/>
      <c r="Q20" s="750"/>
      <c r="R20" s="974"/>
      <c r="S20" s="750"/>
      <c r="T20" s="974"/>
      <c r="U20" s="35">
        <f t="shared" si="0"/>
        <v>0</v>
      </c>
      <c r="V20" s="974"/>
      <c r="W20" s="975"/>
      <c r="X20" s="974"/>
      <c r="Y20" s="750"/>
      <c r="Z20" s="973"/>
      <c r="AA20" s="750"/>
      <c r="AB20" s="973"/>
      <c r="AC20" s="750"/>
      <c r="AD20" s="974"/>
      <c r="AE20" s="35">
        <f t="shared" si="1"/>
        <v>0</v>
      </c>
    </row>
    <row r="21" spans="1:31" s="896" customFormat="1" ht="12" thickBot="1" x14ac:dyDescent="0.25">
      <c r="B21" s="896" t="s">
        <v>190</v>
      </c>
      <c r="C21" s="926" t="s">
        <v>411</v>
      </c>
      <c r="E21" s="899"/>
      <c r="F21" s="901"/>
      <c r="H21" s="933"/>
      <c r="I21" s="750"/>
      <c r="J21" s="973"/>
      <c r="K21" s="750"/>
      <c r="L21" s="973"/>
      <c r="M21" s="750"/>
      <c r="N21" s="974"/>
      <c r="O21" s="750"/>
      <c r="P21" s="974"/>
      <c r="Q21" s="750"/>
      <c r="R21" s="974"/>
      <c r="S21" s="750"/>
      <c r="T21" s="974"/>
      <c r="U21" s="35">
        <f t="shared" si="0"/>
        <v>0</v>
      </c>
      <c r="V21" s="974"/>
      <c r="W21" s="975"/>
      <c r="X21" s="974"/>
      <c r="Y21" s="750"/>
      <c r="Z21" s="973"/>
      <c r="AA21" s="750"/>
      <c r="AB21" s="973"/>
      <c r="AC21" s="750"/>
      <c r="AD21" s="974"/>
      <c r="AE21" s="35">
        <f t="shared" si="1"/>
        <v>0</v>
      </c>
    </row>
    <row r="22" spans="1:31" s="896" customFormat="1" ht="12" thickBot="1" x14ac:dyDescent="0.25">
      <c r="B22" s="896" t="s">
        <v>191</v>
      </c>
      <c r="C22" s="926" t="s">
        <v>412</v>
      </c>
      <c r="E22" s="899"/>
      <c r="F22" s="901"/>
      <c r="H22" s="933"/>
      <c r="I22" s="750"/>
      <c r="J22" s="973"/>
      <c r="K22" s="750"/>
      <c r="L22" s="973"/>
      <c r="M22" s="750"/>
      <c r="N22" s="974"/>
      <c r="O22" s="750"/>
      <c r="P22" s="974"/>
      <c r="Q22" s="750"/>
      <c r="R22" s="974"/>
      <c r="S22" s="750"/>
      <c r="T22" s="974"/>
      <c r="U22" s="35">
        <f t="shared" si="0"/>
        <v>0</v>
      </c>
      <c r="V22" s="974"/>
      <c r="W22" s="975"/>
      <c r="X22" s="974"/>
      <c r="Y22" s="750"/>
      <c r="Z22" s="973"/>
      <c r="AA22" s="750"/>
      <c r="AB22" s="973"/>
      <c r="AC22" s="750"/>
      <c r="AD22" s="974"/>
      <c r="AE22" s="35">
        <f t="shared" si="1"/>
        <v>0</v>
      </c>
    </row>
    <row r="23" spans="1:31" s="896" customFormat="1" ht="12" thickBot="1" x14ac:dyDescent="0.25">
      <c r="B23" s="896" t="s">
        <v>192</v>
      </c>
      <c r="C23" s="926" t="s">
        <v>414</v>
      </c>
      <c r="E23" s="899"/>
      <c r="F23" s="901"/>
      <c r="H23" s="899"/>
      <c r="I23" s="750"/>
      <c r="J23" s="973"/>
      <c r="K23" s="750"/>
      <c r="L23" s="973"/>
      <c r="M23" s="750"/>
      <c r="N23" s="974"/>
      <c r="O23" s="750"/>
      <c r="P23" s="974"/>
      <c r="Q23" s="750"/>
      <c r="R23" s="974"/>
      <c r="S23" s="750"/>
      <c r="T23" s="974"/>
      <c r="U23" s="35">
        <f t="shared" si="0"/>
        <v>0</v>
      </c>
      <c r="V23" s="974"/>
      <c r="W23" s="975"/>
      <c r="X23" s="974"/>
      <c r="Y23" s="750"/>
      <c r="Z23" s="973"/>
      <c r="AA23" s="750"/>
      <c r="AB23" s="973"/>
      <c r="AC23" s="750"/>
      <c r="AD23" s="974"/>
      <c r="AE23" s="35">
        <f t="shared" si="1"/>
        <v>0</v>
      </c>
    </row>
    <row r="24" spans="1:31" s="896" customFormat="1" ht="12" thickBot="1" x14ac:dyDescent="0.25">
      <c r="B24" s="896" t="s">
        <v>193</v>
      </c>
      <c r="C24" s="926" t="s">
        <v>424</v>
      </c>
      <c r="E24" s="899"/>
      <c r="F24" s="901"/>
      <c r="H24" s="899"/>
      <c r="I24" s="750"/>
      <c r="J24" s="973"/>
      <c r="K24" s="750"/>
      <c r="L24" s="973"/>
      <c r="M24" s="750"/>
      <c r="N24" s="973"/>
      <c r="O24" s="750"/>
      <c r="P24" s="973"/>
      <c r="Q24" s="750"/>
      <c r="R24" s="973"/>
      <c r="S24" s="750"/>
      <c r="T24" s="973"/>
      <c r="U24" s="35">
        <f t="shared" si="0"/>
        <v>0</v>
      </c>
      <c r="V24" s="974"/>
      <c r="W24" s="975"/>
      <c r="X24" s="974"/>
      <c r="Y24" s="750"/>
      <c r="Z24" s="973"/>
      <c r="AA24" s="750"/>
      <c r="AB24" s="973"/>
      <c r="AC24" s="750"/>
      <c r="AD24" s="973"/>
      <c r="AE24" s="35">
        <f t="shared" si="1"/>
        <v>0</v>
      </c>
    </row>
    <row r="25" spans="1:31" s="896" customFormat="1" ht="12" thickBot="1" x14ac:dyDescent="0.25">
      <c r="B25" s="896" t="s">
        <v>196</v>
      </c>
      <c r="C25" s="926" t="s">
        <v>425</v>
      </c>
      <c r="E25" s="899"/>
      <c r="F25" s="901"/>
      <c r="H25" s="899"/>
      <c r="I25" s="750"/>
      <c r="J25" s="973"/>
      <c r="K25" s="750"/>
      <c r="L25" s="973"/>
      <c r="M25" s="750"/>
      <c r="N25" s="973"/>
      <c r="O25" s="750"/>
      <c r="P25" s="973"/>
      <c r="Q25" s="750"/>
      <c r="R25" s="973"/>
      <c r="S25" s="750"/>
      <c r="T25" s="973"/>
      <c r="U25" s="35">
        <f t="shared" si="0"/>
        <v>0</v>
      </c>
      <c r="V25" s="974"/>
      <c r="W25" s="975"/>
      <c r="X25" s="974"/>
      <c r="Y25" s="750"/>
      <c r="Z25" s="973"/>
      <c r="AA25" s="750"/>
      <c r="AB25" s="973"/>
      <c r="AC25" s="750"/>
      <c r="AD25" s="973"/>
      <c r="AE25" s="35">
        <f t="shared" si="1"/>
        <v>0</v>
      </c>
    </row>
    <row r="26" spans="1:31" s="896" customFormat="1" ht="12" thickBot="1" x14ac:dyDescent="0.25">
      <c r="B26" s="896" t="s">
        <v>197</v>
      </c>
      <c r="C26" s="926" t="s">
        <v>426</v>
      </c>
      <c r="E26" s="899"/>
      <c r="F26" s="901"/>
      <c r="H26" s="899"/>
      <c r="I26" s="1049"/>
      <c r="J26" s="973"/>
      <c r="K26" s="1049"/>
      <c r="L26" s="973"/>
      <c r="M26" s="1049"/>
      <c r="N26" s="974"/>
      <c r="O26" s="1049"/>
      <c r="P26" s="974"/>
      <c r="Q26" s="1049"/>
      <c r="R26" s="974"/>
      <c r="S26" s="1049"/>
      <c r="T26" s="974"/>
      <c r="U26" s="35">
        <f t="shared" si="0"/>
        <v>0</v>
      </c>
      <c r="V26" s="974"/>
      <c r="W26" s="975"/>
      <c r="X26" s="974"/>
      <c r="Y26" s="1049"/>
      <c r="Z26" s="973"/>
      <c r="AA26" s="1049"/>
      <c r="AB26" s="973"/>
      <c r="AC26" s="1049"/>
      <c r="AD26" s="974"/>
      <c r="AE26" s="35">
        <f t="shared" si="1"/>
        <v>0</v>
      </c>
    </row>
    <row r="27" spans="1:31" s="896" customFormat="1" ht="3.75" customHeight="1" thickBot="1" x14ac:dyDescent="0.25">
      <c r="E27" s="899"/>
      <c r="F27" s="901"/>
      <c r="H27" s="931"/>
      <c r="I27" s="976"/>
      <c r="J27" s="976"/>
      <c r="K27" s="976"/>
      <c r="L27" s="976"/>
      <c r="M27" s="976"/>
      <c r="N27" s="976"/>
      <c r="O27" s="976"/>
      <c r="P27" s="976"/>
      <c r="Q27" s="976"/>
      <c r="R27" s="976"/>
      <c r="S27" s="977"/>
      <c r="T27" s="437"/>
      <c r="U27" s="437"/>
      <c r="V27" s="978"/>
      <c r="W27" s="979"/>
      <c r="X27" s="978"/>
      <c r="Y27" s="977"/>
      <c r="Z27" s="976"/>
      <c r="AA27" s="976"/>
      <c r="AB27" s="976"/>
      <c r="AC27" s="977"/>
      <c r="AD27" s="437"/>
      <c r="AE27" s="437"/>
    </row>
    <row r="28" spans="1:31" s="896" customFormat="1" ht="12" thickBot="1" x14ac:dyDescent="0.25">
      <c r="B28" s="897" t="s">
        <v>198</v>
      </c>
      <c r="C28" s="934" t="s">
        <v>199</v>
      </c>
      <c r="E28" s="933"/>
      <c r="F28" s="934"/>
      <c r="H28" s="897"/>
      <c r="I28" s="980">
        <f>SUM(I14:I26)</f>
        <v>0</v>
      </c>
      <c r="J28" s="436"/>
      <c r="K28" s="980">
        <f>SUM(K14:K26)</f>
        <v>0</v>
      </c>
      <c r="L28" s="436"/>
      <c r="M28" s="980">
        <f>SUM(M14:M26)</f>
        <v>0</v>
      </c>
      <c r="N28" s="974"/>
      <c r="O28" s="980">
        <f>SUM(O14:O26)</f>
        <v>0</v>
      </c>
      <c r="P28" s="974"/>
      <c r="Q28" s="980">
        <f>SUM(Q14:Q26)</f>
        <v>0</v>
      </c>
      <c r="R28" s="974"/>
      <c r="S28" s="980">
        <f>SUM(S14:S26)</f>
        <v>0</v>
      </c>
      <c r="T28" s="974"/>
      <c r="U28" s="35">
        <f>SUM(K28:S28)</f>
        <v>0</v>
      </c>
      <c r="V28" s="974"/>
      <c r="W28" s="975"/>
      <c r="X28" s="974"/>
      <c r="Y28" s="980">
        <f>SUM(Y14:Y26)</f>
        <v>0</v>
      </c>
      <c r="Z28" s="436"/>
      <c r="AA28" s="980">
        <f>SUM(AA14:AA26)</f>
        <v>0</v>
      </c>
      <c r="AB28" s="436"/>
      <c r="AC28" s="980">
        <f>SUM(AC14:AC26)</f>
        <v>0</v>
      </c>
      <c r="AD28" s="974"/>
      <c r="AE28" s="35">
        <f>SUM(Y28:AC28)</f>
        <v>0</v>
      </c>
    </row>
    <row r="29" spans="1:31" s="896" customFormat="1" ht="12" thickBot="1" x14ac:dyDescent="0.25">
      <c r="E29" s="899"/>
      <c r="F29" s="901"/>
      <c r="G29" s="899"/>
      <c r="H29" s="899"/>
      <c r="I29" s="973"/>
      <c r="J29" s="973"/>
      <c r="K29" s="973"/>
      <c r="L29" s="973"/>
      <c r="M29" s="974"/>
      <c r="N29" s="974"/>
      <c r="O29" s="974"/>
      <c r="P29" s="974"/>
      <c r="Q29" s="974"/>
      <c r="R29" s="974"/>
      <c r="S29" s="974"/>
      <c r="T29" s="974"/>
      <c r="U29" s="974"/>
      <c r="V29" s="974"/>
      <c r="W29" s="975"/>
      <c r="X29" s="974"/>
      <c r="Y29" s="973"/>
      <c r="Z29" s="973"/>
      <c r="AA29" s="973"/>
      <c r="AB29" s="973"/>
      <c r="AC29" s="974"/>
      <c r="AD29" s="974"/>
      <c r="AE29" s="974"/>
    </row>
    <row r="30" spans="1:31" s="896" customFormat="1" ht="12" thickBot="1" x14ac:dyDescent="0.25">
      <c r="B30" s="898" t="s">
        <v>146</v>
      </c>
      <c r="F30" s="898"/>
      <c r="I30" s="45"/>
      <c r="J30" s="974"/>
      <c r="K30" s="438"/>
      <c r="L30" s="974"/>
      <c r="M30" s="974"/>
      <c r="N30" s="974"/>
      <c r="O30" s="974"/>
      <c r="P30" s="974"/>
      <c r="Q30" s="974"/>
      <c r="R30" s="974"/>
      <c r="S30" s="974"/>
      <c r="T30" s="974"/>
      <c r="U30" s="35">
        <f>U11+U28</f>
        <v>0</v>
      </c>
      <c r="V30" s="974"/>
      <c r="W30" s="975"/>
      <c r="X30" s="974"/>
      <c r="Y30" s="45" t="s">
        <v>427</v>
      </c>
      <c r="Z30" s="974"/>
      <c r="AA30" s="438"/>
      <c r="AB30" s="974"/>
      <c r="AC30" s="974"/>
      <c r="AD30" s="974"/>
      <c r="AE30" s="35">
        <f>AE11+AE28</f>
        <v>0</v>
      </c>
    </row>
    <row r="31" spans="1:31" s="896" customFormat="1" ht="11.25" x14ac:dyDescent="0.2">
      <c r="B31" s="898"/>
      <c r="F31" s="898"/>
      <c r="I31" s="898"/>
      <c r="K31" s="952"/>
      <c r="L31" s="900"/>
      <c r="U31" s="981"/>
      <c r="Y31" s="898"/>
      <c r="AA31" s="952"/>
      <c r="AB31" s="900"/>
      <c r="AE31" s="981"/>
    </row>
    <row r="32" spans="1:31" s="954" customFormat="1" ht="12" thickBot="1" x14ac:dyDescent="0.25">
      <c r="A32" s="896"/>
      <c r="B32" s="933" t="s">
        <v>243</v>
      </c>
      <c r="C32" s="899"/>
      <c r="D32" s="899"/>
      <c r="E32" s="901"/>
      <c r="F32" s="900"/>
      <c r="G32" s="952"/>
      <c r="H32" s="953"/>
      <c r="I32" s="896"/>
      <c r="J32" s="896"/>
      <c r="K32" s="947"/>
      <c r="L32" s="896"/>
      <c r="M32" s="896"/>
      <c r="N32" s="952"/>
      <c r="O32" s="952"/>
      <c r="P32" s="952"/>
      <c r="Q32" s="896"/>
      <c r="R32" s="952"/>
      <c r="S32" s="900"/>
      <c r="T32" s="896"/>
    </row>
    <row r="33" spans="2:9" ht="12" thickBot="1" x14ac:dyDescent="0.25">
      <c r="B33" s="955"/>
      <c r="D33" s="899" t="s">
        <v>315</v>
      </c>
      <c r="E33" s="901"/>
      <c r="F33" s="899"/>
      <c r="H33" s="956"/>
      <c r="I33" s="956"/>
    </row>
    <row r="34" spans="2:9" ht="12" thickBot="1" x14ac:dyDescent="0.25">
      <c r="B34" s="957"/>
      <c r="D34" s="899" t="s">
        <v>316</v>
      </c>
      <c r="E34" s="901"/>
      <c r="H34" s="901"/>
      <c r="I34" s="901"/>
    </row>
    <row r="35" spans="2:9" s="896" customFormat="1" ht="11.25" x14ac:dyDescent="0.2">
      <c r="B35" s="913" t="s">
        <v>338</v>
      </c>
      <c r="D35" s="896" t="s">
        <v>456</v>
      </c>
      <c r="E35" s="900"/>
    </row>
    <row r="36" spans="2:9" s="896" customFormat="1" ht="11.25" x14ac:dyDescent="0.2">
      <c r="F36" s="900"/>
    </row>
    <row r="37" spans="2:9" s="896" customFormat="1" ht="11.25" hidden="1" x14ac:dyDescent="0.2">
      <c r="F37" s="900"/>
    </row>
    <row r="38" spans="2:9" s="896" customFormat="1" ht="11.25" hidden="1" x14ac:dyDescent="0.2">
      <c r="F38" s="900"/>
    </row>
    <row r="39" spans="2:9" s="896" customFormat="1" ht="11.25" hidden="1" x14ac:dyDescent="0.2">
      <c r="F39" s="900"/>
    </row>
    <row r="40" spans="2:9" s="896" customFormat="1" ht="11.25" hidden="1" x14ac:dyDescent="0.2">
      <c r="F40" s="900"/>
    </row>
    <row r="41" spans="2:9" s="896" customFormat="1" ht="11.25" hidden="1" x14ac:dyDescent="0.2">
      <c r="F41" s="900"/>
    </row>
    <row r="42" spans="2:9" s="896" customFormat="1" ht="11.25" hidden="1" x14ac:dyDescent="0.2">
      <c r="F42" s="900"/>
    </row>
    <row r="43" spans="2:9" s="896" customFormat="1" ht="11.25" hidden="1" x14ac:dyDescent="0.2">
      <c r="F43" s="900"/>
    </row>
    <row r="44" spans="2:9" s="896" customFormat="1" ht="11.25" hidden="1" x14ac:dyDescent="0.2">
      <c r="F44" s="900"/>
    </row>
    <row r="45" spans="2:9" s="896" customFormat="1" ht="11.25" hidden="1" x14ac:dyDescent="0.2">
      <c r="F45" s="900"/>
    </row>
    <row r="46" spans="2:9" s="896" customFormat="1" ht="11.25" hidden="1" x14ac:dyDescent="0.2">
      <c r="F46" s="900"/>
    </row>
    <row r="47" spans="2:9" s="896" customFormat="1" ht="11.25" hidden="1" x14ac:dyDescent="0.2">
      <c r="F47" s="900"/>
    </row>
    <row r="48" spans="2:9" s="896" customFormat="1" ht="11.25" hidden="1" x14ac:dyDescent="0.2">
      <c r="F48" s="900"/>
    </row>
    <row r="49" ht="11.25" hidden="1" x14ac:dyDescent="0.2"/>
    <row r="50" ht="11.25" hidden="1" x14ac:dyDescent="0.2"/>
    <row r="51" ht="11.25" hidden="1" x14ac:dyDescent="0.2"/>
    <row r="52" ht="11.25" hidden="1" x14ac:dyDescent="0.2"/>
    <row r="53" ht="11.25" hidden="1" x14ac:dyDescent="0.2"/>
    <row r="54" ht="11.25" hidden="1" x14ac:dyDescent="0.2"/>
    <row r="55" ht="11.25" hidden="1" x14ac:dyDescent="0.2"/>
  </sheetData>
  <sheetProtection algorithmName="SHA-512" hashValue="95lDGvXZWLXreFOVEtspmv9Ks0UtKs4opaPbgH8uc2rCIku5g99DvULC5hMlEmeqyydR8FOKyyJmOUWRkAfKKA==" saltValue="vBwvFcRF4wNCXJdNahDlSQ==" spinCount="100000" sheet="1" objects="1" scenarios="1"/>
  <pageMargins left="0.34" right="0.34" top="0.5" bottom="0.4" header="0.2" footer="0.2"/>
  <pageSetup paperSize="9" scale="76" orientation="landscape" r:id="rId1"/>
  <headerFooter alignWithMargins="0">
    <oddFooter>&amp;L&amp;8&amp;A&amp;R&amp;8&amp;P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1"/>
  <sheetViews>
    <sheetView showGridLines="0" zoomScale="80" zoomScaleNormal="80" workbookViewId="0">
      <selection activeCell="K2" sqref="K2"/>
    </sheetView>
  </sheetViews>
  <sheetFormatPr defaultColWidth="0" defaultRowHeight="11.25" zeroHeight="1" x14ac:dyDescent="0.2"/>
  <cols>
    <col min="1" max="1" width="4.85546875" style="899" customWidth="1"/>
    <col min="2" max="2" width="5.7109375" style="899" customWidth="1"/>
    <col min="3" max="4" width="2.28515625" style="899" customWidth="1"/>
    <col min="5" max="5" width="46" style="899" customWidth="1"/>
    <col min="6" max="6" width="9.28515625" style="899" customWidth="1"/>
    <col min="7" max="7" width="14.42578125" style="899" customWidth="1"/>
    <col min="8" max="8" width="0.7109375" style="899" customWidth="1"/>
    <col min="9" max="9" width="14.42578125" style="899" customWidth="1"/>
    <col min="10" max="10" width="0.7109375" style="899" customWidth="1"/>
    <col min="11" max="11" width="14.42578125" style="899" customWidth="1"/>
    <col min="12" max="12" width="2.28515625" style="896" customWidth="1"/>
    <col min="13" max="13" width="0.85546875" style="899" hidden="1" customWidth="1"/>
    <col min="14" max="14" width="0" style="899" hidden="1" customWidth="1"/>
    <col min="15" max="16384" width="0" style="984" hidden="1"/>
  </cols>
  <sheetData>
    <row r="1" spans="1:27" ht="13.5" thickBot="1" x14ac:dyDescent="0.3">
      <c r="A1" s="896"/>
      <c r="B1" s="647" t="s">
        <v>1230</v>
      </c>
      <c r="C1" s="897"/>
      <c r="D1" s="897"/>
      <c r="E1" s="898"/>
      <c r="F1" s="897"/>
      <c r="G1" s="982"/>
      <c r="H1" s="983"/>
      <c r="J1" s="31" t="s">
        <v>213</v>
      </c>
      <c r="K1" s="738" t="str">
        <f>IF('Sec A Balance Sheet - SF'!$I$1=0," ",'Sec A Balance Sheet - SF'!$I$1)</f>
        <v xml:space="preserve"> </v>
      </c>
    </row>
    <row r="2" spans="1:27" ht="12.75" x14ac:dyDescent="0.25">
      <c r="A2" s="896"/>
      <c r="B2" s="610" t="s">
        <v>147</v>
      </c>
      <c r="C2" s="896"/>
      <c r="D2" s="896"/>
      <c r="E2" s="896"/>
      <c r="F2" s="896"/>
    </row>
    <row r="3" spans="1:27" x14ac:dyDescent="0.2"/>
    <row r="4" spans="1:27" ht="12" thickBot="1" x14ac:dyDescent="0.25">
      <c r="B4" s="569"/>
    </row>
    <row r="5" spans="1:27" s="959" customFormat="1" ht="47.25" customHeight="1" thickTop="1" thickBot="1" x14ac:dyDescent="0.25">
      <c r="B5" s="1274"/>
      <c r="C5" s="1274"/>
      <c r="D5" s="1274"/>
      <c r="E5" s="1274"/>
      <c r="G5" s="985" t="s">
        <v>433</v>
      </c>
      <c r="H5" s="986"/>
      <c r="I5" s="987" t="s">
        <v>462</v>
      </c>
      <c r="J5" s="987"/>
      <c r="K5" s="988" t="s">
        <v>434</v>
      </c>
      <c r="L5" s="989"/>
    </row>
    <row r="6" spans="1:27" s="959" customFormat="1" ht="12" thickTop="1" x14ac:dyDescent="0.2">
      <c r="B6" s="1053"/>
      <c r="C6" s="1053"/>
      <c r="D6" s="1053"/>
      <c r="E6" s="1053" t="s">
        <v>834</v>
      </c>
      <c r="G6" s="990"/>
      <c r="H6" s="991"/>
      <c r="I6" s="990"/>
      <c r="J6" s="990"/>
      <c r="K6" s="990"/>
      <c r="L6" s="989"/>
    </row>
    <row r="7" spans="1:27" s="959" customFormat="1" x14ac:dyDescent="0.2">
      <c r="A7" s="992">
        <v>1</v>
      </c>
      <c r="B7" s="1275" t="s">
        <v>372</v>
      </c>
      <c r="C7" s="1275"/>
      <c r="D7" s="1275"/>
      <c r="E7" s="1275"/>
      <c r="F7" s="993"/>
      <c r="G7" s="994"/>
      <c r="H7" s="995"/>
      <c r="I7" s="994"/>
      <c r="J7" s="994"/>
      <c r="K7" s="994"/>
      <c r="L7" s="989"/>
    </row>
    <row r="8" spans="1:27" s="913" customFormat="1" ht="12" thickBot="1" x14ac:dyDescent="0.25">
      <c r="A8" s="996">
        <v>1.1000000000000001</v>
      </c>
      <c r="B8" s="898" t="s">
        <v>435</v>
      </c>
      <c r="F8" s="920"/>
      <c r="G8" s="914"/>
      <c r="H8" s="919"/>
      <c r="I8" s="920"/>
      <c r="J8" s="920"/>
      <c r="K8" s="920"/>
      <c r="L8" s="921"/>
    </row>
    <row r="9" spans="1:27" s="896" customFormat="1" ht="12" thickBot="1" x14ac:dyDescent="0.25">
      <c r="A9" s="996" t="s">
        <v>249</v>
      </c>
      <c r="B9" s="900" t="s">
        <v>436</v>
      </c>
      <c r="F9" s="897"/>
      <c r="G9" s="929">
        <f>'Sec D2 - Inflow (SF&amp;CA)'!P20</f>
        <v>0</v>
      </c>
      <c r="H9" s="997"/>
      <c r="I9" s="929">
        <f>'Sec D2 - Inflow (SF&amp;CA)'!R20</f>
        <v>0</v>
      </c>
      <c r="J9" s="921"/>
      <c r="K9" s="929">
        <f>'Sec D2 - Inflow (SF&amp;CA)'!T20</f>
        <v>0</v>
      </c>
    </row>
    <row r="10" spans="1:27" s="896" customFormat="1" ht="12" thickBot="1" x14ac:dyDescent="0.25">
      <c r="A10" s="996" t="s">
        <v>250</v>
      </c>
      <c r="B10" s="900" t="s">
        <v>437</v>
      </c>
      <c r="G10" s="929">
        <f>'Sec D2 - Inflow (SF&amp;CA)'!P27+'Sec D2 - Inflow (SF&amp;CA)'!P45</f>
        <v>0</v>
      </c>
      <c r="H10" s="997"/>
      <c r="I10" s="929">
        <f>'Sec D2 - Inflow (SF&amp;CA)'!R27+'Sec D2 - Inflow (SF&amp;CA)'!R45</f>
        <v>0</v>
      </c>
      <c r="J10" s="921"/>
      <c r="K10" s="929">
        <f>'Sec D2 - Inflow (SF&amp;CA)'!T27+'Sec D2 - Inflow (SF&amp;CA)'!T45</f>
        <v>0</v>
      </c>
    </row>
    <row r="11" spans="1:27" s="998" customFormat="1" ht="3.75" customHeight="1" thickBot="1" x14ac:dyDescent="0.25">
      <c r="A11" s="996"/>
      <c r="F11" s="947"/>
      <c r="G11" s="932"/>
      <c r="H11" s="919"/>
      <c r="I11" s="932"/>
      <c r="J11" s="920"/>
      <c r="K11" s="932"/>
      <c r="L11" s="947"/>
    </row>
    <row r="12" spans="1:27" s="896" customFormat="1" ht="12" thickBot="1" x14ac:dyDescent="0.25">
      <c r="A12" s="996" t="s">
        <v>251</v>
      </c>
      <c r="B12" s="898" t="s">
        <v>438</v>
      </c>
      <c r="E12" s="897"/>
      <c r="F12" s="897" t="s">
        <v>311</v>
      </c>
      <c r="G12" s="929">
        <f>SUM(G9:G10)</f>
        <v>0</v>
      </c>
      <c r="H12" s="934"/>
      <c r="I12" s="929">
        <f>SUM(I9:I10)</f>
        <v>0</v>
      </c>
      <c r="K12" s="929">
        <f>SUM(K9:K10)</f>
        <v>0</v>
      </c>
    </row>
    <row r="13" spans="1:27" s="896" customFormat="1" x14ac:dyDescent="0.2">
      <c r="B13" s="900"/>
      <c r="G13" s="952"/>
      <c r="H13" s="901"/>
      <c r="L13" s="952"/>
    </row>
    <row r="14" spans="1:27" s="913" customFormat="1" ht="12" thickBot="1" x14ac:dyDescent="0.25">
      <c r="A14" s="913">
        <v>2</v>
      </c>
      <c r="B14" s="898" t="s">
        <v>439</v>
      </c>
      <c r="F14" s="920"/>
      <c r="G14" s="914"/>
      <c r="H14" s="919"/>
      <c r="I14" s="920"/>
      <c r="J14" s="920"/>
      <c r="K14" s="920"/>
      <c r="L14" s="921"/>
      <c r="Z14" s="896"/>
    </row>
    <row r="15" spans="1:27" s="896" customFormat="1" ht="12" thickBot="1" x14ac:dyDescent="0.25">
      <c r="A15" s="896" t="s">
        <v>256</v>
      </c>
      <c r="B15" s="900" t="s">
        <v>440</v>
      </c>
      <c r="F15" s="897"/>
      <c r="G15" s="929">
        <f>'Sec D3- Outflow (SF&amp;CA)'!K11+'Sec D3- Outflow (SF&amp;CA)'!K28</f>
        <v>0</v>
      </c>
      <c r="H15" s="946"/>
      <c r="I15" s="929">
        <f>'Sec D3- Outflow (SF&amp;CA)'!M11+'Sec D3- Outflow (SF&amp;CA)'!M28</f>
        <v>0</v>
      </c>
      <c r="J15" s="945"/>
      <c r="K15" s="929">
        <f>'Sec D3- Outflow (SF&amp;CA)'!O11+'Sec D3- Outflow (SF&amp;CA)'!O28</f>
        <v>0</v>
      </c>
      <c r="AA15" s="897" t="s">
        <v>441</v>
      </c>
    </row>
    <row r="16" spans="1:27" s="998" customFormat="1" ht="3.75" customHeight="1" thickBot="1" x14ac:dyDescent="0.25">
      <c r="F16" s="947"/>
      <c r="G16" s="932"/>
      <c r="H16" s="932"/>
      <c r="I16" s="932"/>
      <c r="J16" s="932"/>
      <c r="K16" s="932"/>
      <c r="L16" s="947"/>
      <c r="Z16" s="896"/>
    </row>
    <row r="17" spans="1:28" s="896" customFormat="1" ht="12" thickBot="1" x14ac:dyDescent="0.25">
      <c r="A17" s="896" t="s">
        <v>258</v>
      </c>
      <c r="B17" s="898" t="s">
        <v>442</v>
      </c>
      <c r="E17" s="897"/>
      <c r="F17" s="897" t="s">
        <v>312</v>
      </c>
      <c r="G17" s="929">
        <f>G15</f>
        <v>0</v>
      </c>
      <c r="H17" s="934"/>
      <c r="I17" s="929">
        <f>I15</f>
        <v>0</v>
      </c>
      <c r="K17" s="929">
        <f>K15</f>
        <v>0</v>
      </c>
    </row>
    <row r="18" spans="1:28" s="896" customFormat="1" x14ac:dyDescent="0.2">
      <c r="G18" s="899"/>
      <c r="H18" s="901"/>
    </row>
    <row r="19" spans="1:28" s="913" customFormat="1" ht="12" thickBot="1" x14ac:dyDescent="0.25">
      <c r="A19" s="996">
        <v>1.3</v>
      </c>
      <c r="B19" s="898" t="s">
        <v>443</v>
      </c>
      <c r="F19" s="920"/>
      <c r="G19" s="919"/>
      <c r="H19" s="919"/>
      <c r="I19" s="925"/>
      <c r="J19" s="925"/>
      <c r="K19" s="925"/>
      <c r="L19" s="921"/>
    </row>
    <row r="20" spans="1:28" s="896" customFormat="1" ht="12" thickBot="1" x14ac:dyDescent="0.25">
      <c r="A20" s="996" t="s">
        <v>835</v>
      </c>
      <c r="B20" s="900" t="s">
        <v>444</v>
      </c>
      <c r="F20" s="897" t="s">
        <v>445</v>
      </c>
      <c r="G20" s="929">
        <f>G12-G17</f>
        <v>0</v>
      </c>
      <c r="H20" s="934"/>
      <c r="I20" s="929">
        <f>I12-I17</f>
        <v>0</v>
      </c>
      <c r="K20" s="929">
        <f>K12-K17</f>
        <v>0</v>
      </c>
    </row>
    <row r="21" spans="1:28" s="896" customFormat="1" x14ac:dyDescent="0.2">
      <c r="A21" s="996" t="s">
        <v>836</v>
      </c>
      <c r="B21" s="900" t="s">
        <v>446</v>
      </c>
      <c r="F21" s="897" t="s">
        <v>313</v>
      </c>
      <c r="G21" s="999"/>
      <c r="H21" s="946"/>
      <c r="I21" s="999"/>
      <c r="J21" s="945"/>
      <c r="K21" s="999"/>
      <c r="L21" s="913"/>
    </row>
    <row r="22" spans="1:28" s="896" customFormat="1" ht="12" thickBot="1" x14ac:dyDescent="0.25">
      <c r="G22" s="932"/>
      <c r="H22" s="1000"/>
      <c r="I22" s="913"/>
      <c r="J22" s="913"/>
      <c r="K22" s="913"/>
      <c r="L22" s="947"/>
    </row>
    <row r="23" spans="1:28" s="896" customFormat="1" ht="12" thickBot="1" x14ac:dyDescent="0.25">
      <c r="A23" s="898" t="s">
        <v>223</v>
      </c>
      <c r="B23" s="898" t="s">
        <v>447</v>
      </c>
      <c r="C23" s="898"/>
      <c r="D23" s="898"/>
      <c r="E23" s="898"/>
      <c r="F23" s="897" t="s">
        <v>448</v>
      </c>
      <c r="G23" s="434" t="str">
        <f>IF(G21=0," ",G20/G21)</f>
        <v xml:space="preserve"> </v>
      </c>
      <c r="H23" s="435"/>
      <c r="I23" s="434" t="str">
        <f>IF(I21=0," ",I20/I21)</f>
        <v xml:space="preserve"> </v>
      </c>
      <c r="J23" s="1001"/>
      <c r="K23" s="434" t="str">
        <f>IF(K21=0," ",K20/K21)</f>
        <v xml:space="preserve"> </v>
      </c>
    </row>
    <row r="24" spans="1:28" s="896" customFormat="1" x14ac:dyDescent="0.2">
      <c r="G24" s="952"/>
      <c r="J24" s="947"/>
      <c r="K24" s="1002"/>
    </row>
    <row r="25" spans="1:28" s="913" customFormat="1" ht="12" customHeight="1" x14ac:dyDescent="0.2">
      <c r="F25" s="920"/>
      <c r="G25" s="920"/>
      <c r="H25" s="925"/>
      <c r="I25" s="920"/>
      <c r="J25" s="920"/>
      <c r="K25" s="920"/>
      <c r="L25" s="921"/>
      <c r="AB25" s="1003"/>
    </row>
    <row r="26" spans="1:28" s="959" customFormat="1" x14ac:dyDescent="0.2">
      <c r="A26" s="959">
        <v>2</v>
      </c>
      <c r="B26" s="1275" t="s">
        <v>428</v>
      </c>
      <c r="C26" s="1275"/>
      <c r="D26" s="1275"/>
      <c r="E26" s="1275"/>
      <c r="F26" s="993"/>
      <c r="G26" s="994"/>
      <c r="H26" s="995"/>
      <c r="I26" s="994"/>
      <c r="J26" s="994"/>
      <c r="K26" s="994"/>
      <c r="L26" s="989"/>
    </row>
    <row r="27" spans="1:28" s="913" customFormat="1" ht="12" thickBot="1" x14ac:dyDescent="0.25">
      <c r="A27" s="913">
        <v>2.1</v>
      </c>
      <c r="B27" s="898" t="s">
        <v>435</v>
      </c>
      <c r="F27" s="920"/>
      <c r="G27" s="914"/>
      <c r="H27" s="919"/>
      <c r="I27" s="920"/>
      <c r="J27" s="920"/>
      <c r="K27" s="920"/>
      <c r="L27" s="921"/>
    </row>
    <row r="28" spans="1:28" s="896" customFormat="1" ht="12" thickBot="1" x14ac:dyDescent="0.25">
      <c r="A28" s="896" t="s">
        <v>837</v>
      </c>
      <c r="B28" s="900" t="s">
        <v>436</v>
      </c>
      <c r="F28" s="897"/>
      <c r="G28" s="929">
        <f>'Sec D4 - Inflow (URIA)'!P20</f>
        <v>0</v>
      </c>
      <c r="H28" s="997"/>
      <c r="I28" s="929">
        <f>'Sec D4 - Inflow (URIA)'!R20</f>
        <v>0</v>
      </c>
      <c r="J28" s="921"/>
      <c r="K28" s="929">
        <f>'Sec D4 - Inflow (URIA)'!T20</f>
        <v>0</v>
      </c>
    </row>
    <row r="29" spans="1:28" s="896" customFormat="1" ht="12" thickBot="1" x14ac:dyDescent="0.25">
      <c r="A29" s="896" t="s">
        <v>838</v>
      </c>
      <c r="B29" s="900" t="s">
        <v>437</v>
      </c>
      <c r="G29" s="929">
        <f>'Sec D4 - Inflow (URIA)'!P27+'Sec D4 - Inflow (URIA)'!P45</f>
        <v>0</v>
      </c>
      <c r="H29" s="997"/>
      <c r="I29" s="929">
        <f>'Sec D4 - Inflow (URIA)'!R27+'Sec D4 - Inflow (URIA)'!R45</f>
        <v>0</v>
      </c>
      <c r="J29" s="921"/>
      <c r="K29" s="929">
        <f>'Sec D4 - Inflow (URIA)'!T27+'Sec D4 - Inflow (URIA)'!T45</f>
        <v>0</v>
      </c>
    </row>
    <row r="30" spans="1:28" s="998" customFormat="1" ht="3.75" customHeight="1" thickBot="1" x14ac:dyDescent="0.25">
      <c r="F30" s="947"/>
      <c r="G30" s="932"/>
      <c r="H30" s="1000"/>
      <c r="I30" s="913"/>
      <c r="J30" s="913"/>
      <c r="K30" s="913"/>
      <c r="L30" s="947"/>
    </row>
    <row r="31" spans="1:28" s="896" customFormat="1" ht="12" thickBot="1" x14ac:dyDescent="0.25">
      <c r="A31" s="896" t="s">
        <v>839</v>
      </c>
      <c r="B31" s="898" t="s">
        <v>438</v>
      </c>
      <c r="E31" s="897"/>
      <c r="F31" s="897" t="s">
        <v>466</v>
      </c>
      <c r="G31" s="929">
        <f>SUM(G28:G29)</f>
        <v>0</v>
      </c>
      <c r="H31" s="934"/>
      <c r="I31" s="929">
        <f>SUM(I28:I29)</f>
        <v>0</v>
      </c>
      <c r="K31" s="929">
        <f>SUM(K28:K29)</f>
        <v>0</v>
      </c>
      <c r="Z31" s="913"/>
    </row>
    <row r="32" spans="1:28" s="896" customFormat="1" x14ac:dyDescent="0.2">
      <c r="B32" s="900"/>
      <c r="G32" s="952"/>
      <c r="H32" s="901"/>
      <c r="L32" s="952"/>
      <c r="Z32" s="913"/>
    </row>
    <row r="33" spans="1:28" s="913" customFormat="1" ht="12" thickBot="1" x14ac:dyDescent="0.25">
      <c r="A33" s="913">
        <v>2.2000000000000002</v>
      </c>
      <c r="B33" s="898" t="s">
        <v>439</v>
      </c>
      <c r="F33" s="920"/>
      <c r="G33" s="914"/>
      <c r="H33" s="919"/>
      <c r="I33" s="920"/>
      <c r="J33" s="920"/>
      <c r="K33" s="920"/>
      <c r="L33" s="921"/>
    </row>
    <row r="34" spans="1:28" s="896" customFormat="1" ht="12" thickBot="1" x14ac:dyDescent="0.25">
      <c r="A34" s="896" t="s">
        <v>840</v>
      </c>
      <c r="B34" s="900" t="s">
        <v>440</v>
      </c>
      <c r="F34" s="897"/>
      <c r="G34" s="929">
        <f>'Sec D5 - Outflow (URIA)'!K11+'Sec D5 - Outflow (URIA)'!K28</f>
        <v>0</v>
      </c>
      <c r="H34" s="997"/>
      <c r="I34" s="929">
        <f>'Sec D5 - Outflow (URIA)'!M11+'Sec D5 - Outflow (URIA)'!M28</f>
        <v>0</v>
      </c>
      <c r="J34" s="921"/>
      <c r="K34" s="929">
        <f>'Sec D5 - Outflow (URIA)'!O11+'Sec D5 - Outflow (URIA)'!O28</f>
        <v>0</v>
      </c>
    </row>
    <row r="35" spans="1:28" s="998" customFormat="1" ht="3.75" customHeight="1" thickBot="1" x14ac:dyDescent="0.25">
      <c r="F35" s="947"/>
      <c r="G35" s="932"/>
      <c r="H35" s="932"/>
      <c r="I35" s="932"/>
      <c r="J35" s="932"/>
      <c r="K35" s="932"/>
      <c r="L35" s="947"/>
    </row>
    <row r="36" spans="1:28" s="896" customFormat="1" ht="12" thickBot="1" x14ac:dyDescent="0.25">
      <c r="A36" s="896" t="s">
        <v>841</v>
      </c>
      <c r="B36" s="898" t="s">
        <v>442</v>
      </c>
      <c r="E36" s="897"/>
      <c r="F36" s="897" t="s">
        <v>718</v>
      </c>
      <c r="G36" s="929">
        <f>G34</f>
        <v>0</v>
      </c>
      <c r="H36" s="934"/>
      <c r="I36" s="929">
        <f>I34</f>
        <v>0</v>
      </c>
      <c r="K36" s="929">
        <f>K34</f>
        <v>0</v>
      </c>
    </row>
    <row r="37" spans="1:28" s="896" customFormat="1" x14ac:dyDescent="0.2">
      <c r="G37" s="899"/>
      <c r="H37" s="901"/>
    </row>
    <row r="38" spans="1:28" s="913" customFormat="1" ht="12" thickBot="1" x14ac:dyDescent="0.25">
      <c r="A38" s="913">
        <v>2.2999999999999998</v>
      </c>
      <c r="B38" s="898" t="s">
        <v>443</v>
      </c>
      <c r="F38" s="920"/>
      <c r="G38" s="919"/>
      <c r="H38" s="919"/>
      <c r="I38" s="925"/>
      <c r="J38" s="925"/>
      <c r="K38" s="925"/>
      <c r="L38" s="921"/>
    </row>
    <row r="39" spans="1:28" s="896" customFormat="1" ht="12" thickBot="1" x14ac:dyDescent="0.25">
      <c r="A39" s="896" t="s">
        <v>662</v>
      </c>
      <c r="B39" s="900" t="s">
        <v>444</v>
      </c>
      <c r="F39" s="897" t="s">
        <v>449</v>
      </c>
      <c r="G39" s="929">
        <f>G31-G36</f>
        <v>0</v>
      </c>
      <c r="H39" s="934"/>
      <c r="I39" s="929">
        <f>I31-I36</f>
        <v>0</v>
      </c>
      <c r="K39" s="929">
        <f>K31-K36</f>
        <v>0</v>
      </c>
    </row>
    <row r="40" spans="1:28" s="896" customFormat="1" x14ac:dyDescent="0.2">
      <c r="A40" s="896" t="s">
        <v>26</v>
      </c>
      <c r="B40" s="900" t="s">
        <v>842</v>
      </c>
      <c r="F40" s="897" t="s">
        <v>318</v>
      </c>
      <c r="G40" s="999"/>
      <c r="H40" s="946"/>
      <c r="I40" s="999"/>
      <c r="J40" s="945"/>
      <c r="K40" s="999"/>
      <c r="L40" s="913"/>
    </row>
    <row r="41" spans="1:28" s="896" customFormat="1" ht="12" thickBot="1" x14ac:dyDescent="0.25">
      <c r="G41" s="932"/>
      <c r="H41" s="1000"/>
      <c r="I41" s="913"/>
      <c r="J41" s="913"/>
      <c r="K41" s="913"/>
      <c r="L41" s="947"/>
    </row>
    <row r="42" spans="1:28" s="896" customFormat="1" ht="12" thickBot="1" x14ac:dyDescent="0.25">
      <c r="A42" s="898" t="s">
        <v>231</v>
      </c>
      <c r="B42" s="898" t="s">
        <v>450</v>
      </c>
      <c r="C42" s="898"/>
      <c r="D42" s="898"/>
      <c r="E42" s="898"/>
      <c r="F42" s="897" t="s">
        <v>451</v>
      </c>
      <c r="G42" s="434" t="str">
        <f>IF(G40=0," ",G39/G40)</f>
        <v xml:space="preserve"> </v>
      </c>
      <c r="H42" s="435"/>
      <c r="I42" s="434" t="str">
        <f>IF(I40=0," ",I39/I40)</f>
        <v xml:space="preserve"> </v>
      </c>
      <c r="J42" s="1001"/>
      <c r="K42" s="434" t="str">
        <f>IF(K40=0," ",K39/K40)</f>
        <v xml:space="preserve"> </v>
      </c>
    </row>
    <row r="43" spans="1:28" s="913" customFormat="1" x14ac:dyDescent="0.2">
      <c r="F43" s="920"/>
      <c r="G43" s="920"/>
      <c r="H43" s="925"/>
      <c r="I43" s="920"/>
      <c r="J43" s="920"/>
      <c r="K43" s="920"/>
      <c r="L43" s="921"/>
      <c r="Z43" s="1004"/>
      <c r="AA43" s="1004"/>
      <c r="AB43" s="1004"/>
    </row>
    <row r="44" spans="1:28" s="913" customFormat="1" x14ac:dyDescent="0.2">
      <c r="F44" s="920"/>
      <c r="G44" s="920"/>
      <c r="H44" s="925"/>
      <c r="I44" s="920"/>
      <c r="J44" s="920"/>
      <c r="K44" s="920"/>
      <c r="L44" s="921"/>
      <c r="AB44" s="1003"/>
    </row>
    <row r="45" spans="1:28" s="959" customFormat="1" x14ac:dyDescent="0.2">
      <c r="A45" s="959">
        <v>3</v>
      </c>
      <c r="B45" s="1275" t="s">
        <v>429</v>
      </c>
      <c r="C45" s="1275"/>
      <c r="D45" s="1275"/>
      <c r="E45" s="1275"/>
      <c r="F45" s="993"/>
      <c r="G45" s="994"/>
      <c r="H45" s="995"/>
      <c r="I45" s="994"/>
      <c r="J45" s="994"/>
      <c r="K45" s="994"/>
      <c r="L45" s="989"/>
    </row>
    <row r="46" spans="1:28" s="913" customFormat="1" ht="12" thickBot="1" x14ac:dyDescent="0.25">
      <c r="A46" s="913">
        <v>3.1</v>
      </c>
      <c r="B46" s="898" t="s">
        <v>435</v>
      </c>
      <c r="F46" s="920"/>
      <c r="G46" s="914"/>
      <c r="H46" s="919"/>
      <c r="I46" s="920"/>
      <c r="J46" s="920"/>
      <c r="K46" s="920"/>
      <c r="L46" s="921"/>
    </row>
    <row r="47" spans="1:28" s="896" customFormat="1" ht="12" thickBot="1" x14ac:dyDescent="0.25">
      <c r="A47" s="896" t="s">
        <v>843</v>
      </c>
      <c r="B47" s="900" t="s">
        <v>436</v>
      </c>
      <c r="F47" s="897"/>
      <c r="G47" s="929">
        <f>'Sec D6 - Inflow (RIA)'!P20</f>
        <v>0</v>
      </c>
      <c r="H47" s="997"/>
      <c r="I47" s="929">
        <f>'Sec D6 - Inflow (RIA)'!R20</f>
        <v>0</v>
      </c>
      <c r="J47" s="921"/>
      <c r="K47" s="929">
        <f>'Sec D6 - Inflow (RIA)'!T20</f>
        <v>0</v>
      </c>
    </row>
    <row r="48" spans="1:28" s="896" customFormat="1" ht="12" thickBot="1" x14ac:dyDescent="0.25">
      <c r="A48" s="896" t="s">
        <v>844</v>
      </c>
      <c r="B48" s="900" t="s">
        <v>437</v>
      </c>
      <c r="G48" s="929">
        <f>'Sec D6 - Inflow (RIA)'!P34+'Sec D6 - Inflow (RIA)'!P41</f>
        <v>0</v>
      </c>
      <c r="H48" s="997"/>
      <c r="I48" s="929">
        <f>'Sec D6 - Inflow (RIA)'!R34+'Sec D6 - Inflow (RIA)'!R41</f>
        <v>0</v>
      </c>
      <c r="J48" s="921"/>
      <c r="K48" s="929">
        <f>'Sec D6 - Inflow (RIA)'!T34+'Sec D6 - Inflow (RIA)'!T41</f>
        <v>0</v>
      </c>
    </row>
    <row r="49" spans="1:26" s="998" customFormat="1" ht="3.75" customHeight="1" thickBot="1" x14ac:dyDescent="0.25">
      <c r="A49" s="998" t="s">
        <v>845</v>
      </c>
      <c r="F49" s="947"/>
      <c r="G49" s="932"/>
      <c r="H49" s="1000"/>
      <c r="I49" s="913"/>
      <c r="J49" s="913"/>
      <c r="K49" s="913"/>
      <c r="L49" s="947"/>
    </row>
    <row r="50" spans="1:26" s="896" customFormat="1" ht="12" thickBot="1" x14ac:dyDescent="0.25">
      <c r="A50" s="896" t="s">
        <v>845</v>
      </c>
      <c r="B50" s="898" t="s">
        <v>438</v>
      </c>
      <c r="E50" s="897"/>
      <c r="F50" s="897" t="s">
        <v>319</v>
      </c>
      <c r="G50" s="929">
        <f>SUM(G47:G48)</f>
        <v>0</v>
      </c>
      <c r="H50" s="934"/>
      <c r="I50" s="929">
        <f>SUM(I47:I48)</f>
        <v>0</v>
      </c>
      <c r="K50" s="929">
        <f>SUM(K47:K48)</f>
        <v>0</v>
      </c>
      <c r="Z50" s="913"/>
    </row>
    <row r="51" spans="1:26" s="896" customFormat="1" x14ac:dyDescent="0.2">
      <c r="B51" s="900"/>
      <c r="G51" s="952"/>
      <c r="H51" s="901"/>
      <c r="L51" s="952"/>
      <c r="Z51" s="913"/>
    </row>
    <row r="52" spans="1:26" s="913" customFormat="1" ht="12" thickBot="1" x14ac:dyDescent="0.25">
      <c r="A52" s="913">
        <v>3.2</v>
      </c>
      <c r="B52" s="898" t="s">
        <v>439</v>
      </c>
      <c r="F52" s="920"/>
      <c r="G52" s="914"/>
      <c r="H52" s="919"/>
      <c r="I52" s="920"/>
      <c r="J52" s="920"/>
      <c r="K52" s="920"/>
      <c r="L52" s="921"/>
    </row>
    <row r="53" spans="1:26" s="896" customFormat="1" ht="12" thickBot="1" x14ac:dyDescent="0.25">
      <c r="A53" s="896" t="s">
        <v>846</v>
      </c>
      <c r="B53" s="900" t="s">
        <v>440</v>
      </c>
      <c r="F53" s="897"/>
      <c r="G53" s="929">
        <f>'Sec D7 - Outflow (RIA)'!K11+'Sec D7 - Outflow (RIA)'!K28</f>
        <v>0</v>
      </c>
      <c r="H53" s="997"/>
      <c r="I53" s="929">
        <f>'Sec D7 - Outflow (RIA)'!M11+'Sec D7 - Outflow (RIA)'!M28</f>
        <v>0</v>
      </c>
      <c r="J53" s="921"/>
      <c r="K53" s="929">
        <f>'Sec D7 - Outflow (RIA)'!O11+'Sec D7 - Outflow (RIA)'!O28</f>
        <v>0</v>
      </c>
    </row>
    <row r="54" spans="1:26" s="998" customFormat="1" ht="3.75" customHeight="1" thickBot="1" x14ac:dyDescent="0.25">
      <c r="A54" s="998" t="s">
        <v>846</v>
      </c>
      <c r="F54" s="947"/>
      <c r="G54" s="932"/>
      <c r="H54" s="932"/>
      <c r="I54" s="932"/>
      <c r="J54" s="932"/>
      <c r="K54" s="932"/>
      <c r="L54" s="947"/>
    </row>
    <row r="55" spans="1:26" s="896" customFormat="1" ht="12" thickBot="1" x14ac:dyDescent="0.25">
      <c r="A55" s="896" t="s">
        <v>847</v>
      </c>
      <c r="B55" s="898" t="s">
        <v>442</v>
      </c>
      <c r="E55" s="897"/>
      <c r="F55" s="897" t="s">
        <v>467</v>
      </c>
      <c r="G55" s="929">
        <f>G53</f>
        <v>0</v>
      </c>
      <c r="H55" s="934"/>
      <c r="I55" s="929">
        <f>I53</f>
        <v>0</v>
      </c>
      <c r="K55" s="929">
        <f>K53</f>
        <v>0</v>
      </c>
    </row>
    <row r="56" spans="1:26" s="896" customFormat="1" x14ac:dyDescent="0.2">
      <c r="G56" s="899"/>
      <c r="H56" s="901"/>
    </row>
    <row r="57" spans="1:26" s="913" customFormat="1" ht="12" thickBot="1" x14ac:dyDescent="0.25">
      <c r="A57" s="913">
        <v>3.3</v>
      </c>
      <c r="B57" s="898" t="s">
        <v>443</v>
      </c>
      <c r="F57" s="920"/>
      <c r="G57" s="919"/>
      <c r="H57" s="919"/>
      <c r="I57" s="925"/>
      <c r="J57" s="925"/>
      <c r="K57" s="925"/>
      <c r="L57" s="921"/>
    </row>
    <row r="58" spans="1:26" s="896" customFormat="1" ht="12" thickBot="1" x14ac:dyDescent="0.25">
      <c r="A58" s="896" t="s">
        <v>848</v>
      </c>
      <c r="B58" s="900" t="s">
        <v>444</v>
      </c>
      <c r="F58" s="897" t="s">
        <v>452</v>
      </c>
      <c r="G58" s="929">
        <f>G50-G55</f>
        <v>0</v>
      </c>
      <c r="H58" s="934"/>
      <c r="I58" s="929">
        <f>I50-I55</f>
        <v>0</v>
      </c>
      <c r="K58" s="929">
        <f>K50-K55</f>
        <v>0</v>
      </c>
    </row>
    <row r="59" spans="1:26" s="896" customFormat="1" x14ac:dyDescent="0.2">
      <c r="A59" s="896" t="s">
        <v>849</v>
      </c>
      <c r="B59" s="900" t="s">
        <v>850</v>
      </c>
      <c r="F59" s="897" t="s">
        <v>331</v>
      </c>
      <c r="G59" s="999"/>
      <c r="H59" s="946"/>
      <c r="I59" s="999"/>
      <c r="J59" s="945"/>
      <c r="K59" s="999"/>
      <c r="L59" s="913"/>
    </row>
    <row r="60" spans="1:26" s="896" customFormat="1" ht="12" thickBot="1" x14ac:dyDescent="0.25">
      <c r="G60" s="932"/>
      <c r="H60" s="1000"/>
      <c r="I60" s="913"/>
      <c r="J60" s="913"/>
      <c r="K60" s="913"/>
      <c r="L60" s="947"/>
    </row>
    <row r="61" spans="1:26" s="934" customFormat="1" ht="12" thickBot="1" x14ac:dyDescent="0.25">
      <c r="A61" s="898" t="s">
        <v>241</v>
      </c>
      <c r="B61" s="898" t="s">
        <v>450</v>
      </c>
      <c r="C61" s="898"/>
      <c r="D61" s="898"/>
      <c r="E61" s="898"/>
      <c r="F61" s="898" t="s">
        <v>453</v>
      </c>
      <c r="G61" s="434" t="str">
        <f>IF(G59=0," ",G58/G59)</f>
        <v xml:space="preserve"> </v>
      </c>
      <c r="I61" s="434" t="str">
        <f>IF(I59=0," ",I58/I59)</f>
        <v xml:space="preserve"> </v>
      </c>
      <c r="K61" s="434" t="str">
        <f>IF(K59=0," ",K58/K59)</f>
        <v xml:space="preserve"> </v>
      </c>
    </row>
    <row r="62" spans="1:26" s="896" customFormat="1" x14ac:dyDescent="0.2">
      <c r="F62" s="897"/>
      <c r="G62" s="897"/>
      <c r="H62" s="898"/>
    </row>
    <row r="63" spans="1:26" x14ac:dyDescent="0.2">
      <c r="A63" s="896"/>
      <c r="B63" s="896"/>
      <c r="C63" s="896"/>
      <c r="D63" s="896"/>
      <c r="E63" s="896"/>
      <c r="F63" s="896"/>
      <c r="K63" s="896"/>
    </row>
    <row r="64" spans="1:26" s="959" customFormat="1" ht="17.25" customHeight="1" x14ac:dyDescent="0.2">
      <c r="A64" s="959">
        <v>4</v>
      </c>
      <c r="B64" s="1275" t="s">
        <v>454</v>
      </c>
      <c r="C64" s="1275"/>
      <c r="D64" s="1275"/>
      <c r="E64" s="1275"/>
      <c r="F64" s="993"/>
      <c r="G64" s="994"/>
      <c r="H64" s="995"/>
      <c r="I64" s="994"/>
      <c r="J64" s="994"/>
      <c r="K64" s="994"/>
      <c r="L64" s="989"/>
    </row>
    <row r="65" spans="1:12" s="913" customFormat="1" ht="12" thickBot="1" x14ac:dyDescent="0.25">
      <c r="B65" s="898"/>
      <c r="F65" s="920"/>
      <c r="G65" s="914"/>
      <c r="H65" s="919"/>
      <c r="I65" s="920"/>
      <c r="J65" s="920"/>
      <c r="K65" s="920"/>
      <c r="L65" s="921"/>
    </row>
    <row r="66" spans="1:12" s="896" customFormat="1" ht="12" thickBot="1" x14ac:dyDescent="0.25">
      <c r="A66" s="896">
        <v>4.0999999999999996</v>
      </c>
      <c r="B66" s="898" t="s">
        <v>455</v>
      </c>
      <c r="F66" s="897"/>
      <c r="G66" s="929">
        <f>G20+G39+G58</f>
        <v>0</v>
      </c>
      <c r="H66" s="997"/>
      <c r="I66" s="929">
        <f>I20+I39+I58</f>
        <v>0</v>
      </c>
      <c r="J66" s="921"/>
      <c r="K66" s="929">
        <f>K20+K39+K58</f>
        <v>0</v>
      </c>
    </row>
    <row r="67" spans="1:12" s="896" customFormat="1" ht="4.5" customHeight="1" x14ac:dyDescent="0.2">
      <c r="B67" s="898"/>
      <c r="F67" s="897"/>
      <c r="G67" s="1005"/>
      <c r="H67" s="1006"/>
      <c r="I67" s="1005"/>
      <c r="J67" s="921"/>
      <c r="K67" s="1005"/>
    </row>
    <row r="68" spans="1:12" s="896" customFormat="1" ht="12" thickBot="1" x14ac:dyDescent="0.25"/>
    <row r="69" spans="1:12" ht="12" thickBot="1" x14ac:dyDescent="0.25">
      <c r="A69" s="896">
        <v>4.2</v>
      </c>
      <c r="B69" s="898" t="s">
        <v>851</v>
      </c>
      <c r="C69" s="896"/>
      <c r="D69" s="896"/>
      <c r="E69" s="896"/>
      <c r="F69" s="896"/>
      <c r="G69" s="929">
        <f>G21+G40+G59</f>
        <v>0</v>
      </c>
      <c r="H69" s="997"/>
      <c r="I69" s="929">
        <f>I21+I40+I59</f>
        <v>0</v>
      </c>
      <c r="J69" s="921"/>
      <c r="K69" s="929">
        <f>K21+K40+K59</f>
        <v>0</v>
      </c>
    </row>
    <row r="70" spans="1:12" x14ac:dyDescent="0.2"/>
    <row r="71" spans="1:12" ht="12" thickBot="1" x14ac:dyDescent="0.25">
      <c r="B71" s="933" t="s">
        <v>243</v>
      </c>
      <c r="E71" s="901"/>
      <c r="F71" s="900"/>
    </row>
    <row r="72" spans="1:12" ht="12" thickBot="1" x14ac:dyDescent="0.25">
      <c r="B72" s="955"/>
      <c r="D72" s="899" t="s">
        <v>315</v>
      </c>
      <c r="E72" s="901"/>
    </row>
    <row r="73" spans="1:12" ht="12" thickBot="1" x14ac:dyDescent="0.25">
      <c r="B73" s="957"/>
      <c r="D73" s="899" t="s">
        <v>316</v>
      </c>
      <c r="E73" s="901"/>
      <c r="F73" s="901"/>
    </row>
    <row r="74" spans="1:12" x14ac:dyDescent="0.2"/>
    <row r="75" spans="1:12" hidden="1" x14ac:dyDescent="0.2"/>
    <row r="76" spans="1:12" hidden="1" x14ac:dyDescent="0.2"/>
    <row r="77" spans="1:12" hidden="1" x14ac:dyDescent="0.2"/>
    <row r="78" spans="1:12" hidden="1" x14ac:dyDescent="0.2"/>
    <row r="79" spans="1:12" hidden="1" x14ac:dyDescent="0.2"/>
    <row r="80" spans="1:12" hidden="1" x14ac:dyDescent="0.2"/>
    <row r="81" hidden="1" x14ac:dyDescent="0.2"/>
  </sheetData>
  <sheetProtection algorithmName="SHA-512" hashValue="bI2v8FSMFjSA2npl88tbS2TG+/2XZCPfNmd0E87yrspIfcZ5Z16fW2y4C/rWv2Dlh8U25pYy4dP8MSr5/rGvLg==" saltValue="KbU2nvFk3BpHmkZ60G/qOg==" spinCount="100000" sheet="1" objects="1" scenarios="1"/>
  <mergeCells count="5">
    <mergeCell ref="B5:E5"/>
    <mergeCell ref="B7:E7"/>
    <mergeCell ref="B26:E26"/>
    <mergeCell ref="B45:E45"/>
    <mergeCell ref="B64:E64"/>
  </mergeCells>
  <pageMargins left="0.34" right="0.34" top="0.5" bottom="0.4" header="0.2" footer="0.2"/>
  <pageSetup paperSize="9" scale="85" orientation="portrait" r:id="rId1"/>
  <headerFooter alignWithMargins="0">
    <oddFooter>&amp;L&amp;8&amp;A&amp;R&amp;8&amp;P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2"/>
  <sheetViews>
    <sheetView showGridLines="0" zoomScale="80" zoomScaleNormal="80" workbookViewId="0">
      <selection activeCell="I1" sqref="I1"/>
    </sheetView>
  </sheetViews>
  <sheetFormatPr defaultColWidth="9.140625" defaultRowHeight="11.25" zeroHeight="1" x14ac:dyDescent="0.2"/>
  <cols>
    <col min="1" max="1" width="2.140625" style="739" customWidth="1"/>
    <col min="2" max="2" width="5.7109375" style="739" customWidth="1"/>
    <col min="3" max="4" width="2.140625" style="739" customWidth="1"/>
    <col min="5" max="5" width="18.7109375" style="739" customWidth="1"/>
    <col min="6" max="6" width="27.28515625" style="739" customWidth="1"/>
    <col min="7" max="7" width="13.85546875" style="739" customWidth="1"/>
    <col min="8" max="8" width="9.42578125" style="739" customWidth="1"/>
    <col min="9" max="9" width="14.85546875" style="739" customWidth="1"/>
    <col min="10" max="10" width="2.28515625" style="739" customWidth="1"/>
    <col min="11" max="16384" width="9.140625" style="739"/>
  </cols>
  <sheetData>
    <row r="1" spans="2:9" ht="13.5" thickBot="1" x14ac:dyDescent="0.3">
      <c r="B1" s="735" t="s">
        <v>791</v>
      </c>
      <c r="C1" s="736"/>
      <c r="D1" s="736"/>
      <c r="E1" s="736"/>
      <c r="F1" s="736"/>
      <c r="G1" s="736"/>
      <c r="H1" s="844" t="s">
        <v>213</v>
      </c>
      <c r="I1" s="738" t="str">
        <f>IF('Sec A Balance Sheet - SF'!$I$1=0," ",'Sec A Balance Sheet - SF'!$I$1)</f>
        <v xml:space="preserve"> </v>
      </c>
    </row>
    <row r="2" spans="2:9" x14ac:dyDescent="0.2"/>
    <row r="3" spans="2:9" x14ac:dyDescent="0.2">
      <c r="B3" s="748"/>
    </row>
    <row r="4" spans="2:9" x14ac:dyDescent="0.2">
      <c r="B4" s="846" t="s">
        <v>482</v>
      </c>
      <c r="C4" s="742"/>
      <c r="D4" s="742"/>
      <c r="E4" s="742"/>
      <c r="F4" s="742"/>
      <c r="G4" s="742"/>
      <c r="H4" s="742"/>
      <c r="I4" s="743"/>
    </row>
    <row r="5" spans="2:9" x14ac:dyDescent="0.2">
      <c r="B5" s="848" t="s">
        <v>216</v>
      </c>
      <c r="C5" s="849" t="s">
        <v>282</v>
      </c>
      <c r="D5" s="850"/>
      <c r="E5" s="850"/>
      <c r="F5" s="850"/>
      <c r="G5" s="850"/>
      <c r="H5" s="850"/>
      <c r="I5" s="851"/>
    </row>
    <row r="6" spans="2:9" x14ac:dyDescent="0.2"/>
    <row r="7" spans="2:9" x14ac:dyDescent="0.2">
      <c r="B7" s="856" t="s">
        <v>219</v>
      </c>
      <c r="C7" s="736" t="s">
        <v>1195</v>
      </c>
      <c r="D7" s="736"/>
      <c r="E7" s="736"/>
      <c r="F7" s="736"/>
      <c r="G7" s="736"/>
      <c r="I7" s="750"/>
    </row>
    <row r="8" spans="2:9" x14ac:dyDescent="0.2">
      <c r="B8" s="852">
        <v>1.2</v>
      </c>
      <c r="C8" s="736" t="s">
        <v>1471</v>
      </c>
      <c r="D8" s="736"/>
      <c r="E8" s="736"/>
      <c r="F8" s="736"/>
      <c r="I8" s="750"/>
    </row>
    <row r="9" spans="2:9" x14ac:dyDescent="0.2">
      <c r="B9" s="852">
        <v>1.3</v>
      </c>
      <c r="C9" s="736" t="s">
        <v>1168</v>
      </c>
      <c r="D9" s="736"/>
      <c r="E9" s="736"/>
      <c r="F9" s="736"/>
      <c r="I9" s="750"/>
    </row>
    <row r="10" spans="2:9" x14ac:dyDescent="0.2">
      <c r="B10" s="852">
        <v>1.4</v>
      </c>
      <c r="C10" s="853" t="s">
        <v>1457</v>
      </c>
      <c r="D10" s="736"/>
      <c r="E10" s="736"/>
      <c r="F10" s="736"/>
      <c r="I10" s="750"/>
    </row>
    <row r="11" spans="2:9" x14ac:dyDescent="0.2">
      <c r="B11" s="852">
        <v>1.5</v>
      </c>
      <c r="C11" s="853" t="s">
        <v>1458</v>
      </c>
      <c r="D11" s="736"/>
      <c r="E11" s="736"/>
      <c r="F11" s="736"/>
      <c r="I11" s="750"/>
    </row>
    <row r="12" spans="2:9" x14ac:dyDescent="0.2">
      <c r="B12" s="852">
        <v>1.6</v>
      </c>
      <c r="C12" s="736" t="s">
        <v>279</v>
      </c>
      <c r="D12" s="736"/>
      <c r="E12" s="736"/>
      <c r="F12" s="736"/>
      <c r="I12" s="750"/>
    </row>
    <row r="13" spans="2:9" x14ac:dyDescent="0.2">
      <c r="B13" s="852">
        <v>1.7</v>
      </c>
      <c r="C13" s="736" t="s">
        <v>1169</v>
      </c>
      <c r="D13" s="736"/>
      <c r="E13" s="736"/>
      <c r="F13" s="736"/>
      <c r="I13" s="750"/>
    </row>
    <row r="14" spans="2:9" ht="12" thickBot="1" x14ac:dyDescent="0.25">
      <c r="B14" s="852">
        <v>1.8</v>
      </c>
      <c r="C14" s="736" t="s">
        <v>280</v>
      </c>
      <c r="D14" s="736"/>
      <c r="E14" s="736"/>
      <c r="F14" s="736"/>
      <c r="G14" s="736"/>
      <c r="I14" s="750"/>
    </row>
    <row r="15" spans="2:9" ht="12" thickBot="1" x14ac:dyDescent="0.25">
      <c r="B15" s="855">
        <v>1.9</v>
      </c>
      <c r="C15" s="746" t="s">
        <v>1459</v>
      </c>
      <c r="D15" s="736"/>
      <c r="E15" s="736"/>
      <c r="F15" s="736"/>
      <c r="G15" s="736"/>
      <c r="I15" s="35">
        <f>SUM(I7:I14)</f>
        <v>0</v>
      </c>
    </row>
    <row r="16" spans="2:9" x14ac:dyDescent="0.2"/>
    <row r="17" spans="1:10" x14ac:dyDescent="0.2">
      <c r="B17" s="848" t="s">
        <v>225</v>
      </c>
      <c r="C17" s="849" t="s">
        <v>283</v>
      </c>
      <c r="D17" s="850"/>
      <c r="E17" s="850"/>
      <c r="F17" s="850"/>
      <c r="G17" s="850"/>
      <c r="H17" s="850"/>
      <c r="I17" s="851"/>
    </row>
    <row r="18" spans="1:10" x14ac:dyDescent="0.2"/>
    <row r="19" spans="1:10" x14ac:dyDescent="0.2">
      <c r="A19" s="736"/>
      <c r="B19" s="856" t="s">
        <v>227</v>
      </c>
      <c r="C19" s="736" t="s">
        <v>1195</v>
      </c>
      <c r="D19" s="736"/>
      <c r="E19" s="736"/>
      <c r="F19" s="736"/>
      <c r="G19" s="736"/>
      <c r="I19" s="750"/>
    </row>
    <row r="20" spans="1:10" x14ac:dyDescent="0.2">
      <c r="A20" s="736"/>
      <c r="B20" s="856" t="s">
        <v>228</v>
      </c>
      <c r="C20" s="736" t="s">
        <v>1471</v>
      </c>
      <c r="D20" s="736"/>
      <c r="E20" s="736"/>
      <c r="F20" s="736"/>
      <c r="G20" s="736"/>
      <c r="I20" s="750"/>
    </row>
    <row r="21" spans="1:10" x14ac:dyDescent="0.2">
      <c r="A21" s="736"/>
      <c r="B21" s="856" t="s">
        <v>230</v>
      </c>
      <c r="C21" s="736" t="s">
        <v>1168</v>
      </c>
      <c r="D21" s="736"/>
      <c r="E21" s="736"/>
      <c r="F21" s="736"/>
      <c r="G21" s="736"/>
      <c r="I21" s="750"/>
    </row>
    <row r="22" spans="1:10" x14ac:dyDescent="0.2">
      <c r="A22" s="736"/>
      <c r="B22" s="856" t="s">
        <v>231</v>
      </c>
      <c r="C22" s="853" t="s">
        <v>1457</v>
      </c>
      <c r="D22" s="736"/>
      <c r="E22" s="736"/>
      <c r="F22" s="736"/>
      <c r="G22" s="736"/>
      <c r="I22" s="750"/>
    </row>
    <row r="23" spans="1:10" x14ac:dyDescent="0.2">
      <c r="A23" s="736"/>
      <c r="B23" s="856" t="s">
        <v>232</v>
      </c>
      <c r="C23" s="853" t="s">
        <v>1458</v>
      </c>
      <c r="D23" s="736"/>
      <c r="E23" s="736"/>
      <c r="F23" s="736"/>
      <c r="G23" s="736"/>
      <c r="I23" s="750"/>
    </row>
    <row r="24" spans="1:10" x14ac:dyDescent="0.2">
      <c r="A24" s="736"/>
      <c r="B24" s="856" t="s">
        <v>233</v>
      </c>
      <c r="C24" s="736" t="s">
        <v>279</v>
      </c>
      <c r="D24" s="736"/>
      <c r="E24" s="736"/>
      <c r="F24" s="736"/>
      <c r="G24" s="736"/>
      <c r="I24" s="750"/>
    </row>
    <row r="25" spans="1:10" x14ac:dyDescent="0.2">
      <c r="A25" s="736"/>
      <c r="B25" s="856" t="s">
        <v>234</v>
      </c>
      <c r="C25" s="736" t="s">
        <v>1169</v>
      </c>
      <c r="D25" s="736"/>
      <c r="E25" s="736"/>
      <c r="F25" s="736"/>
      <c r="G25" s="736"/>
      <c r="I25" s="750"/>
    </row>
    <row r="26" spans="1:10" ht="12" thickBot="1" x14ac:dyDescent="0.25">
      <c r="A26" s="736"/>
      <c r="B26" s="856" t="s">
        <v>468</v>
      </c>
      <c r="C26" s="736" t="s">
        <v>280</v>
      </c>
      <c r="D26" s="736"/>
      <c r="E26" s="736"/>
      <c r="F26" s="736"/>
      <c r="G26" s="736"/>
      <c r="I26" s="750"/>
    </row>
    <row r="27" spans="1:10" ht="12" thickBot="1" x14ac:dyDescent="0.25">
      <c r="A27" s="736"/>
      <c r="B27" s="745" t="s">
        <v>235</v>
      </c>
      <c r="C27" s="746" t="s">
        <v>1460</v>
      </c>
      <c r="D27" s="736"/>
      <c r="E27" s="736"/>
      <c r="F27" s="736"/>
      <c r="G27" s="736"/>
      <c r="I27" s="35">
        <f>SUM(I19:I26)</f>
        <v>0</v>
      </c>
    </row>
    <row r="28" spans="1:10" x14ac:dyDescent="0.2">
      <c r="A28" s="736"/>
      <c r="B28" s="736"/>
      <c r="C28" s="746"/>
      <c r="D28" s="736"/>
      <c r="E28" s="736"/>
      <c r="F28" s="736"/>
      <c r="G28" s="736"/>
    </row>
    <row r="29" spans="1:10" s="754" customFormat="1" ht="12" thickBot="1" x14ac:dyDescent="0.25">
      <c r="A29" s="756"/>
      <c r="B29" s="760" t="s">
        <v>243</v>
      </c>
      <c r="C29" s="756"/>
      <c r="D29" s="756"/>
      <c r="G29" s="758"/>
      <c r="H29" s="756"/>
      <c r="I29" s="758"/>
      <c r="J29" s="758"/>
    </row>
    <row r="30" spans="1:10" ht="12" thickBot="1" x14ac:dyDescent="0.25">
      <c r="A30" s="756"/>
      <c r="B30" s="761"/>
      <c r="C30" s="756"/>
      <c r="D30" s="754" t="s">
        <v>244</v>
      </c>
      <c r="E30" s="754"/>
      <c r="F30" s="754"/>
      <c r="G30" s="758"/>
      <c r="H30" s="756"/>
      <c r="I30" s="758"/>
      <c r="J30" s="758"/>
    </row>
    <row r="31" spans="1:10" ht="12" thickBot="1" x14ac:dyDescent="0.25">
      <c r="B31" s="762"/>
      <c r="C31" s="756"/>
      <c r="D31" s="754" t="s">
        <v>271</v>
      </c>
      <c r="E31" s="754"/>
    </row>
    <row r="32" spans="1:10" x14ac:dyDescent="0.2">
      <c r="B32" s="763"/>
      <c r="D32" s="1145"/>
      <c r="E32" s="1145"/>
      <c r="F32" s="1145"/>
      <c r="G32" s="1145"/>
      <c r="H32" s="1145"/>
      <c r="I32" s="1145"/>
    </row>
    <row r="33" spans="2:9" hidden="1" x14ac:dyDescent="0.2">
      <c r="B33" s="763"/>
      <c r="D33" s="1145"/>
      <c r="E33" s="1145"/>
      <c r="F33" s="1145"/>
      <c r="G33" s="1145"/>
      <c r="H33" s="1145"/>
      <c r="I33" s="1145"/>
    </row>
    <row r="34" spans="2:9" hidden="1" x14ac:dyDescent="0.2">
      <c r="B34" s="764"/>
    </row>
    <row r="35" spans="2:9" hidden="1" x14ac:dyDescent="0.2">
      <c r="B35" s="764"/>
    </row>
    <row r="36" spans="2:9" hidden="1" x14ac:dyDescent="0.2">
      <c r="B36" s="764"/>
    </row>
    <row r="37" spans="2:9" hidden="1" x14ac:dyDescent="0.2">
      <c r="B37" s="764"/>
    </row>
    <row r="38" spans="2:9" hidden="1" x14ac:dyDescent="0.2">
      <c r="B38" s="764"/>
    </row>
    <row r="39" spans="2:9" hidden="1" x14ac:dyDescent="0.2">
      <c r="B39" s="764"/>
    </row>
    <row r="40" spans="2:9" hidden="1" x14ac:dyDescent="0.2">
      <c r="B40" s="764"/>
    </row>
    <row r="41" spans="2:9" hidden="1" x14ac:dyDescent="0.2">
      <c r="B41" s="764"/>
    </row>
    <row r="42" spans="2:9" hidden="1" x14ac:dyDescent="0.2">
      <c r="B42" s="764"/>
    </row>
    <row r="43" spans="2:9" hidden="1" x14ac:dyDescent="0.2">
      <c r="B43" s="764"/>
    </row>
    <row r="44" spans="2:9" hidden="1" x14ac:dyDescent="0.2"/>
    <row r="45" spans="2:9" hidden="1" x14ac:dyDescent="0.2"/>
    <row r="46" spans="2:9" hidden="1" x14ac:dyDescent="0.2"/>
    <row r="47" spans="2:9" hidden="1" x14ac:dyDescent="0.2"/>
    <row r="48" spans="2:9"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sheetData>
  <sheetProtection algorithmName="SHA-512" hashValue="qglUUTS5SaAS3akaxUwBUfrUQyO6Oriv/9au+lv1X51PA9Xmu+T7fW9/8zB5rKQECysMEB6BOJh0o/s6y681LQ==" saltValue="W1eFSV7lkCMTWit9i1RD+Q==" spinCount="100000" sheet="1" objects="1" scenarios="1"/>
  <mergeCells count="2">
    <mergeCell ref="D32:I32"/>
    <mergeCell ref="D33:I33"/>
  </mergeCells>
  <pageMargins left="0.34" right="0.34" top="0.5" bottom="0.4" header="0.2" footer="0.2"/>
  <pageSetup scale="87" fitToHeight="3" orientation="portrait" r:id="rId1"/>
  <headerFooter alignWithMargins="0">
    <oddFooter>&amp;L&amp;8&amp;A&amp;R&amp;8&amp;P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0"/>
  <sheetViews>
    <sheetView showGridLines="0" topLeftCell="A28" zoomScale="70" zoomScaleNormal="70" zoomScaleSheetLayoutView="92" workbookViewId="0">
      <selection activeCell="J1" sqref="J1"/>
    </sheetView>
  </sheetViews>
  <sheetFormatPr defaultColWidth="0" defaultRowHeight="11.25" zeroHeight="1" x14ac:dyDescent="0.2"/>
  <cols>
    <col min="1" max="1" width="2.140625" style="739" customWidth="1"/>
    <col min="2" max="2" width="5.7109375" style="736" customWidth="1"/>
    <col min="3" max="4" width="2.140625" style="736" customWidth="1"/>
    <col min="5" max="5" width="18.7109375" style="736" customWidth="1"/>
    <col min="6" max="6" width="30.5703125" style="736" customWidth="1"/>
    <col min="7" max="8" width="12.5703125" style="739" customWidth="1"/>
    <col min="9" max="9" width="1.42578125" style="739" customWidth="1"/>
    <col min="10" max="10" width="9.28515625" style="739" customWidth="1"/>
    <col min="11" max="11" width="2.28515625" style="739" customWidth="1"/>
    <col min="12" max="16384" width="0" style="739" hidden="1"/>
  </cols>
  <sheetData>
    <row r="1" spans="2:10" ht="13.5" thickBot="1" x14ac:dyDescent="0.3">
      <c r="B1" s="735" t="s">
        <v>791</v>
      </c>
      <c r="G1" s="736"/>
      <c r="H1" s="736"/>
      <c r="I1" s="737" t="s">
        <v>213</v>
      </c>
      <c r="J1" s="738" t="str">
        <f>IF('Sec A Balance Sheet - SF'!$I$1=0," ",'Sec A Balance Sheet - SF'!$I$1)</f>
        <v xml:space="preserve"> </v>
      </c>
    </row>
    <row r="2" spans="2:10" x14ac:dyDescent="0.2">
      <c r="G2" s="736"/>
      <c r="H2" s="736"/>
      <c r="I2" s="736"/>
    </row>
    <row r="3" spans="2:10" ht="12.75" x14ac:dyDescent="0.25">
      <c r="B3" s="740" t="s">
        <v>793</v>
      </c>
      <c r="C3" s="741"/>
      <c r="D3" s="741"/>
      <c r="E3" s="741"/>
      <c r="F3" s="741"/>
      <c r="G3" s="741"/>
      <c r="H3" s="742"/>
      <c r="I3" s="743"/>
    </row>
    <row r="4" spans="2:10" s="744" customFormat="1" ht="12.75" x14ac:dyDescent="0.25">
      <c r="B4" s="735"/>
      <c r="C4" s="736"/>
      <c r="D4" s="736"/>
      <c r="E4" s="736"/>
      <c r="F4" s="736"/>
    </row>
    <row r="5" spans="2:10" s="736" customFormat="1" x14ac:dyDescent="0.2">
      <c r="B5" s="745" t="s">
        <v>216</v>
      </c>
      <c r="C5" s="746" t="s">
        <v>632</v>
      </c>
      <c r="G5" s="767" t="s">
        <v>1499</v>
      </c>
      <c r="H5" s="767" t="s">
        <v>1500</v>
      </c>
      <c r="J5" s="747"/>
    </row>
    <row r="6" spans="2:10" ht="4.5" customHeight="1" x14ac:dyDescent="0.2"/>
    <row r="7" spans="2:10" ht="34.5" thickBot="1" x14ac:dyDescent="0.25">
      <c r="B7" s="856"/>
      <c r="C7" s="746"/>
      <c r="G7" s="749" t="s">
        <v>1451</v>
      </c>
      <c r="H7" s="749" t="s">
        <v>1452</v>
      </c>
    </row>
    <row r="8" spans="2:10" ht="12" thickBot="1" x14ac:dyDescent="0.25">
      <c r="B8" s="852">
        <v>1.1000000000000001</v>
      </c>
      <c r="C8" s="736" t="s">
        <v>1453</v>
      </c>
      <c r="G8" s="1040"/>
      <c r="H8" s="750"/>
      <c r="J8" s="35">
        <f>G8+H8</f>
        <v>0</v>
      </c>
    </row>
    <row r="9" spans="2:10" ht="12" thickBot="1" x14ac:dyDescent="0.25">
      <c r="B9" s="852">
        <v>1.2</v>
      </c>
      <c r="C9" s="736" t="s">
        <v>1454</v>
      </c>
      <c r="G9" s="750"/>
      <c r="H9" s="750"/>
      <c r="J9" s="35">
        <f t="shared" ref="J9:J20" si="0">G9+H9</f>
        <v>0</v>
      </c>
    </row>
    <row r="10" spans="2:10" ht="12" thickBot="1" x14ac:dyDescent="0.25">
      <c r="B10" s="852">
        <v>1.3</v>
      </c>
      <c r="C10" s="736" t="s">
        <v>1472</v>
      </c>
      <c r="G10" s="750"/>
      <c r="H10" s="750"/>
      <c r="J10" s="35">
        <f t="shared" si="0"/>
        <v>0</v>
      </c>
    </row>
    <row r="11" spans="2:10" ht="12" thickBot="1" x14ac:dyDescent="0.25">
      <c r="B11" s="852">
        <v>1.4</v>
      </c>
      <c r="C11" s="736" t="s">
        <v>1219</v>
      </c>
      <c r="G11" s="750"/>
      <c r="H11" s="750"/>
      <c r="J11" s="35">
        <f t="shared" si="0"/>
        <v>0</v>
      </c>
    </row>
    <row r="12" spans="2:10" ht="12" thickBot="1" x14ac:dyDescent="0.25">
      <c r="B12" s="852">
        <v>1.5</v>
      </c>
      <c r="C12" s="853" t="s">
        <v>1220</v>
      </c>
      <c r="D12" s="752"/>
      <c r="E12" s="752"/>
      <c r="F12" s="752"/>
      <c r="G12" s="750"/>
      <c r="H12" s="750"/>
      <c r="I12" s="752"/>
      <c r="J12" s="35">
        <f t="shared" si="0"/>
        <v>0</v>
      </c>
    </row>
    <row r="13" spans="2:10" ht="12" thickBot="1" x14ac:dyDescent="0.25">
      <c r="B13" s="852">
        <v>1.6</v>
      </c>
      <c r="C13" s="853" t="s">
        <v>1221</v>
      </c>
      <c r="D13" s="752"/>
      <c r="E13" s="752"/>
      <c r="F13" s="752"/>
      <c r="G13" s="750"/>
      <c r="H13" s="750"/>
      <c r="I13" s="752"/>
      <c r="J13" s="35">
        <f t="shared" si="0"/>
        <v>0</v>
      </c>
    </row>
    <row r="14" spans="2:10" ht="12" thickBot="1" x14ac:dyDescent="0.25">
      <c r="B14" s="852">
        <v>1.7</v>
      </c>
      <c r="C14" s="853" t="s">
        <v>1222</v>
      </c>
      <c r="G14" s="750"/>
      <c r="H14" s="750"/>
      <c r="J14" s="35">
        <f t="shared" si="0"/>
        <v>0</v>
      </c>
    </row>
    <row r="15" spans="2:10" ht="12" thickBot="1" x14ac:dyDescent="0.25">
      <c r="B15" s="852">
        <v>1.8</v>
      </c>
      <c r="C15" s="853" t="s">
        <v>1223</v>
      </c>
      <c r="G15" s="750"/>
      <c r="H15" s="750"/>
      <c r="J15" s="35">
        <f t="shared" si="0"/>
        <v>0</v>
      </c>
    </row>
    <row r="16" spans="2:10" ht="12" thickBot="1" x14ac:dyDescent="0.25">
      <c r="B16" s="852">
        <v>1.9</v>
      </c>
      <c r="C16" s="853" t="s">
        <v>483</v>
      </c>
      <c r="G16" s="750"/>
      <c r="H16" s="750"/>
      <c r="J16" s="35">
        <f t="shared" si="0"/>
        <v>0</v>
      </c>
    </row>
    <row r="17" spans="1:10" ht="12" thickBot="1" x14ac:dyDescent="0.25">
      <c r="B17" s="854">
        <v>1.1000000000000001</v>
      </c>
      <c r="C17" s="853" t="s">
        <v>205</v>
      </c>
      <c r="G17" s="750"/>
      <c r="H17" s="750"/>
      <c r="J17" s="35">
        <f t="shared" si="0"/>
        <v>0</v>
      </c>
    </row>
    <row r="18" spans="1:10" ht="12" thickBot="1" x14ac:dyDescent="0.25">
      <c r="B18" s="852">
        <v>1.1100000000000001</v>
      </c>
      <c r="C18" s="853" t="s">
        <v>1224</v>
      </c>
      <c r="G18" s="750"/>
      <c r="H18" s="750"/>
      <c r="J18" s="35">
        <f t="shared" si="0"/>
        <v>0</v>
      </c>
    </row>
    <row r="19" spans="1:10" ht="12" thickBot="1" x14ac:dyDescent="0.25">
      <c r="B19" s="852">
        <v>1.1200000000000001</v>
      </c>
      <c r="C19" s="853" t="s">
        <v>1225</v>
      </c>
      <c r="G19" s="750"/>
      <c r="H19" s="750"/>
      <c r="J19" s="35">
        <f t="shared" si="0"/>
        <v>0</v>
      </c>
    </row>
    <row r="20" spans="1:10" ht="12" thickBot="1" x14ac:dyDescent="0.25">
      <c r="A20" s="736"/>
      <c r="B20" s="852">
        <v>1.1299999999999999</v>
      </c>
      <c r="C20" s="853" t="s">
        <v>1448</v>
      </c>
      <c r="G20" s="750"/>
      <c r="H20" s="750"/>
      <c r="J20" s="35">
        <f t="shared" si="0"/>
        <v>0</v>
      </c>
    </row>
    <row r="21" spans="1:10" ht="12" thickBot="1" x14ac:dyDescent="0.25">
      <c r="A21" s="736"/>
      <c r="B21" s="855">
        <v>1.1399999999999999</v>
      </c>
      <c r="C21" s="746" t="s">
        <v>1462</v>
      </c>
      <c r="G21" s="35">
        <f>G8-G9+SUM(G10:G20)</f>
        <v>0</v>
      </c>
      <c r="H21" s="35">
        <f>H8-H9+SUM(H10:H20)</f>
        <v>0</v>
      </c>
      <c r="J21" s="35">
        <f>J8-J9+SUM(J10:J20)</f>
        <v>0</v>
      </c>
    </row>
    <row r="22" spans="1:10" x14ac:dyDescent="0.2">
      <c r="A22" s="736"/>
      <c r="B22" s="745"/>
      <c r="C22" s="746"/>
      <c r="G22" s="744"/>
    </row>
    <row r="23" spans="1:10" x14ac:dyDescent="0.2">
      <c r="A23" s="736"/>
      <c r="B23" s="852">
        <v>1.1499999999999999</v>
      </c>
      <c r="C23" s="736" t="s">
        <v>337</v>
      </c>
      <c r="H23" s="1041"/>
    </row>
    <row r="24" spans="1:10" x14ac:dyDescent="0.2">
      <c r="A24" s="736"/>
      <c r="B24" s="852">
        <v>1.1599999999999999</v>
      </c>
      <c r="C24" s="736" t="s">
        <v>294</v>
      </c>
      <c r="H24" s="750"/>
    </row>
    <row r="25" spans="1:10" ht="12" thickBot="1" x14ac:dyDescent="0.25">
      <c r="A25" s="736"/>
      <c r="B25" s="852"/>
      <c r="H25" s="765"/>
    </row>
    <row r="26" spans="1:10" ht="13.9" customHeight="1" thickBot="1" x14ac:dyDescent="0.25">
      <c r="A26" s="736"/>
      <c r="B26" s="855">
        <v>1.17</v>
      </c>
      <c r="C26" s="746" t="s">
        <v>1473</v>
      </c>
      <c r="D26" s="746"/>
      <c r="E26" s="746"/>
      <c r="F26" s="746"/>
      <c r="G26" s="861"/>
      <c r="H26" s="766">
        <f>H21-H23+H24</f>
        <v>0</v>
      </c>
    </row>
    <row r="27" spans="1:10" x14ac:dyDescent="0.2">
      <c r="A27" s="736"/>
      <c r="B27" s="852"/>
      <c r="J27" s="765"/>
    </row>
    <row r="28" spans="1:10" x14ac:dyDescent="0.2">
      <c r="A28" s="736"/>
      <c r="B28" s="852">
        <v>1.18</v>
      </c>
      <c r="C28" s="736" t="s">
        <v>1474</v>
      </c>
      <c r="G28" s="744"/>
      <c r="H28" s="736"/>
      <c r="J28" s="750"/>
    </row>
    <row r="29" spans="1:10" ht="12" thickBot="1" x14ac:dyDescent="0.25">
      <c r="A29" s="736"/>
      <c r="B29" s="852">
        <v>1.19</v>
      </c>
      <c r="C29" s="736" t="s">
        <v>1466</v>
      </c>
      <c r="G29" s="744"/>
      <c r="H29" s="736"/>
      <c r="J29" s="750"/>
    </row>
    <row r="30" spans="1:10" ht="12" thickBot="1" x14ac:dyDescent="0.25">
      <c r="A30" s="736"/>
      <c r="B30" s="862">
        <v>1.2</v>
      </c>
      <c r="C30" s="746" t="s">
        <v>1498</v>
      </c>
      <c r="G30" s="744"/>
      <c r="J30" s="35">
        <f>G21+H26+J28+J29</f>
        <v>0</v>
      </c>
    </row>
    <row r="31" spans="1:10" x14ac:dyDescent="0.2">
      <c r="A31" s="736"/>
      <c r="G31" s="744"/>
    </row>
    <row r="32" spans="1:10" x14ac:dyDescent="0.2">
      <c r="G32" s="744"/>
    </row>
    <row r="33" spans="1:11" s="736" customFormat="1" x14ac:dyDescent="0.2">
      <c r="B33" s="745" t="s">
        <v>225</v>
      </c>
      <c r="C33" s="746" t="s">
        <v>295</v>
      </c>
      <c r="G33" s="744"/>
      <c r="J33" s="747"/>
    </row>
    <row r="34" spans="1:11" ht="4.5" customHeight="1" x14ac:dyDescent="0.2">
      <c r="B34" s="746"/>
      <c r="G34" s="744"/>
      <c r="J34" s="753"/>
    </row>
    <row r="35" spans="1:11" x14ac:dyDescent="0.2">
      <c r="B35" s="856" t="s">
        <v>227</v>
      </c>
      <c r="C35" s="736" t="s">
        <v>296</v>
      </c>
      <c r="G35" s="744"/>
      <c r="J35" s="750"/>
    </row>
    <row r="36" spans="1:11" x14ac:dyDescent="0.2">
      <c r="B36" s="856" t="s">
        <v>228</v>
      </c>
      <c r="C36" s="736" t="s">
        <v>297</v>
      </c>
      <c r="G36" s="744"/>
      <c r="J36" s="750"/>
    </row>
    <row r="37" spans="1:11" ht="12" thickBot="1" x14ac:dyDescent="0.25">
      <c r="B37" s="852">
        <v>2.2999999999999998</v>
      </c>
      <c r="C37" s="736" t="s">
        <v>298</v>
      </c>
      <c r="G37" s="744"/>
      <c r="J37" s="750"/>
    </row>
    <row r="38" spans="1:11" ht="12" thickBot="1" x14ac:dyDescent="0.25">
      <c r="B38" s="852">
        <v>2.4</v>
      </c>
      <c r="C38" s="853" t="s">
        <v>1475</v>
      </c>
      <c r="D38" s="853"/>
      <c r="E38" s="853"/>
      <c r="F38" s="853"/>
      <c r="G38" s="744"/>
      <c r="J38" s="35">
        <f>J39+J40+J41</f>
        <v>0</v>
      </c>
    </row>
    <row r="39" spans="1:11" x14ac:dyDescent="0.2">
      <c r="B39" s="856" t="s">
        <v>1476</v>
      </c>
      <c r="C39" s="853"/>
      <c r="D39" s="853" t="s">
        <v>1463</v>
      </c>
      <c r="E39" s="853"/>
      <c r="F39" s="853"/>
      <c r="G39" s="744"/>
      <c r="J39" s="750"/>
    </row>
    <row r="40" spans="1:11" x14ac:dyDescent="0.2">
      <c r="B40" s="856" t="s">
        <v>1477</v>
      </c>
      <c r="C40" s="853"/>
      <c r="D40" s="853" t="s">
        <v>1226</v>
      </c>
      <c r="E40" s="853"/>
      <c r="F40" s="853"/>
      <c r="G40" s="744"/>
      <c r="J40" s="750"/>
    </row>
    <row r="41" spans="1:11" ht="12" thickBot="1" x14ac:dyDescent="0.25">
      <c r="B41" s="856" t="s">
        <v>1478</v>
      </c>
      <c r="C41" s="853"/>
      <c r="D41" s="853" t="s">
        <v>1479</v>
      </c>
      <c r="E41" s="853"/>
      <c r="F41" s="853"/>
      <c r="G41" s="744"/>
      <c r="J41" s="750"/>
    </row>
    <row r="42" spans="1:11" ht="12" thickBot="1" x14ac:dyDescent="0.25">
      <c r="B42" s="745" t="s">
        <v>232</v>
      </c>
      <c r="C42" s="746" t="s">
        <v>1464</v>
      </c>
      <c r="G42" s="744"/>
      <c r="J42" s="35">
        <f>J35+J36+J37+J38</f>
        <v>0</v>
      </c>
    </row>
    <row r="43" spans="1:11" ht="12" thickBot="1" x14ac:dyDescent="0.25">
      <c r="C43" s="746"/>
      <c r="G43" s="744"/>
    </row>
    <row r="44" spans="1:11" ht="12" thickBot="1" x14ac:dyDescent="0.25">
      <c r="B44" s="745" t="s">
        <v>233</v>
      </c>
      <c r="C44" s="746" t="s">
        <v>1480</v>
      </c>
      <c r="G44" s="744"/>
      <c r="J44" s="35">
        <f>J30-J42</f>
        <v>0</v>
      </c>
    </row>
    <row r="45" spans="1:11" s="754" customFormat="1" x14ac:dyDescent="0.2">
      <c r="A45" s="739"/>
      <c r="B45" s="736"/>
      <c r="C45" s="746"/>
      <c r="D45" s="736"/>
      <c r="E45" s="736"/>
      <c r="F45" s="736"/>
      <c r="G45" s="744"/>
      <c r="H45" s="739"/>
      <c r="I45" s="739"/>
      <c r="J45" s="739"/>
      <c r="K45" s="739"/>
    </row>
    <row r="46" spans="1:11" x14ac:dyDescent="0.2">
      <c r="B46" s="856" t="s">
        <v>234</v>
      </c>
      <c r="C46" s="736" t="s">
        <v>299</v>
      </c>
      <c r="G46" s="744"/>
      <c r="J46" s="750"/>
    </row>
    <row r="47" spans="1:11" x14ac:dyDescent="0.2">
      <c r="B47" s="868">
        <v>2.8</v>
      </c>
      <c r="C47" s="736" t="s">
        <v>300</v>
      </c>
      <c r="G47" s="744"/>
      <c r="J47" s="750"/>
    </row>
    <row r="48" spans="1:11" s="752" customFormat="1" ht="12" thickBot="1" x14ac:dyDescent="0.25">
      <c r="B48" s="856"/>
      <c r="G48" s="751"/>
      <c r="J48" s="755"/>
    </row>
    <row r="49" spans="1:11" ht="12" thickBot="1" x14ac:dyDescent="0.25">
      <c r="B49" s="852">
        <v>2.9</v>
      </c>
      <c r="C49" s="746" t="s">
        <v>1481</v>
      </c>
      <c r="G49" s="744"/>
      <c r="J49" s="35">
        <f>J44-J46-J47</f>
        <v>0</v>
      </c>
    </row>
    <row r="50" spans="1:11" s="754" customFormat="1" x14ac:dyDescent="0.2">
      <c r="A50" s="756"/>
      <c r="B50" s="869"/>
      <c r="C50" s="869"/>
      <c r="D50" s="869"/>
      <c r="E50" s="869"/>
      <c r="F50" s="869"/>
      <c r="G50" s="757"/>
      <c r="H50" s="758"/>
      <c r="I50" s="756"/>
      <c r="J50" s="758"/>
      <c r="K50" s="758"/>
    </row>
    <row r="51" spans="1:11" s="754" customFormat="1" x14ac:dyDescent="0.2">
      <c r="A51" s="756"/>
      <c r="B51" s="854">
        <v>2.1</v>
      </c>
      <c r="C51" s="736" t="s">
        <v>1465</v>
      </c>
      <c r="D51" s="736"/>
      <c r="E51" s="736"/>
      <c r="F51" s="736"/>
      <c r="G51" s="744"/>
      <c r="H51" s="739"/>
      <c r="I51" s="739"/>
      <c r="J51" s="750"/>
      <c r="K51" s="758"/>
    </row>
    <row r="52" spans="1:11" s="754" customFormat="1" ht="12" thickBot="1" x14ac:dyDescent="0.25">
      <c r="A52" s="756"/>
      <c r="B52" s="869"/>
      <c r="C52" s="869"/>
      <c r="D52" s="869"/>
      <c r="E52" s="869"/>
      <c r="F52" s="869"/>
      <c r="G52" s="757"/>
      <c r="H52" s="758"/>
      <c r="I52" s="756"/>
      <c r="J52" s="758"/>
      <c r="K52" s="758"/>
    </row>
    <row r="53" spans="1:11" s="754" customFormat="1" ht="12" thickBot="1" x14ac:dyDescent="0.25">
      <c r="A53" s="756"/>
      <c r="B53" s="852">
        <v>2.11</v>
      </c>
      <c r="C53" s="746" t="s">
        <v>1482</v>
      </c>
      <c r="D53" s="736"/>
      <c r="E53" s="736"/>
      <c r="F53" s="736"/>
      <c r="G53" s="736"/>
      <c r="H53" s="739"/>
      <c r="I53" s="739"/>
      <c r="J53" s="35">
        <f>J49-J51</f>
        <v>0</v>
      </c>
      <c r="K53" s="758"/>
    </row>
    <row r="54" spans="1:11" s="754" customFormat="1" x14ac:dyDescent="0.2">
      <c r="A54" s="756"/>
      <c r="B54" s="852"/>
      <c r="C54" s="746"/>
      <c r="D54" s="736"/>
      <c r="E54" s="736"/>
      <c r="F54" s="736"/>
      <c r="G54" s="739"/>
      <c r="H54" s="739"/>
      <c r="I54" s="739"/>
      <c r="J54" s="759"/>
      <c r="K54" s="758"/>
    </row>
    <row r="55" spans="1:11" x14ac:dyDescent="0.2">
      <c r="B55" s="746" t="s">
        <v>20</v>
      </c>
    </row>
    <row r="56" spans="1:11" x14ac:dyDescent="0.2"/>
    <row r="57" spans="1:11" x14ac:dyDescent="0.2">
      <c r="B57" s="852">
        <v>2.12</v>
      </c>
      <c r="C57" s="736" t="s">
        <v>154</v>
      </c>
      <c r="J57" s="750"/>
    </row>
    <row r="58" spans="1:11" ht="3.75" customHeight="1" x14ac:dyDescent="0.2">
      <c r="B58" s="860"/>
    </row>
    <row r="59" spans="1:11" x14ac:dyDescent="0.2">
      <c r="B59" s="852">
        <v>2.13</v>
      </c>
      <c r="C59" s="736" t="s">
        <v>61</v>
      </c>
      <c r="J59" s="750"/>
    </row>
    <row r="60" spans="1:11" s="754" customFormat="1" x14ac:dyDescent="0.2">
      <c r="A60" s="756"/>
      <c r="B60" s="869"/>
      <c r="C60" s="869"/>
      <c r="D60" s="870"/>
      <c r="E60" s="869"/>
      <c r="F60" s="869"/>
      <c r="G60" s="758"/>
      <c r="H60" s="758"/>
      <c r="I60" s="756"/>
      <c r="J60" s="758"/>
      <c r="K60" s="758"/>
    </row>
    <row r="61" spans="1:11" s="754" customFormat="1" x14ac:dyDescent="0.2">
      <c r="A61" s="756"/>
      <c r="B61" s="869"/>
      <c r="C61" s="869"/>
      <c r="D61" s="869"/>
      <c r="E61" s="869"/>
      <c r="F61" s="869"/>
      <c r="G61" s="758"/>
      <c r="H61" s="758"/>
      <c r="I61" s="756"/>
      <c r="J61" s="758"/>
      <c r="K61" s="758"/>
    </row>
    <row r="62" spans="1:11" s="754" customFormat="1" ht="12" thickBot="1" x14ac:dyDescent="0.25">
      <c r="A62" s="756"/>
      <c r="B62" s="871" t="s">
        <v>243</v>
      </c>
      <c r="C62" s="752"/>
      <c r="D62" s="752"/>
      <c r="E62" s="869"/>
      <c r="F62" s="869"/>
      <c r="G62" s="758"/>
      <c r="H62" s="758"/>
      <c r="I62" s="756"/>
      <c r="J62" s="758"/>
      <c r="K62" s="758"/>
    </row>
    <row r="63" spans="1:11" s="754" customFormat="1" ht="12" thickBot="1" x14ac:dyDescent="0.25">
      <c r="A63" s="756"/>
      <c r="B63" s="872"/>
      <c r="C63" s="752"/>
      <c r="D63" s="869" t="s">
        <v>244</v>
      </c>
      <c r="E63" s="869"/>
      <c r="F63" s="869"/>
      <c r="G63" s="758"/>
      <c r="H63" s="758"/>
      <c r="I63" s="756"/>
      <c r="J63" s="758"/>
      <c r="K63" s="758"/>
    </row>
    <row r="64" spans="1:11" ht="12" thickBot="1" x14ac:dyDescent="0.25">
      <c r="B64" s="872"/>
      <c r="C64" s="752"/>
      <c r="D64" s="869" t="s">
        <v>271</v>
      </c>
      <c r="E64" s="869"/>
    </row>
    <row r="65" spans="2:10" x14ac:dyDescent="0.2">
      <c r="B65" s="873"/>
      <c r="D65" s="1145"/>
      <c r="E65" s="1145"/>
      <c r="F65" s="1145"/>
      <c r="G65" s="1145"/>
      <c r="H65" s="1145"/>
      <c r="I65" s="1145"/>
      <c r="J65" s="1145"/>
    </row>
    <row r="66" spans="2:10" ht="25.5" hidden="1" customHeight="1" x14ac:dyDescent="0.2">
      <c r="B66" s="873"/>
      <c r="D66" s="1145"/>
      <c r="E66" s="1145"/>
      <c r="F66" s="1145"/>
      <c r="G66" s="1145"/>
      <c r="H66" s="1145"/>
      <c r="I66" s="1145"/>
      <c r="J66" s="1145"/>
    </row>
    <row r="67" spans="2:10" hidden="1" x14ac:dyDescent="0.2">
      <c r="B67" s="873"/>
      <c r="D67" s="1145"/>
      <c r="E67" s="1145"/>
      <c r="F67" s="1145"/>
      <c r="G67" s="1145"/>
      <c r="H67" s="1145"/>
      <c r="I67" s="1145"/>
      <c r="J67" s="1145"/>
    </row>
    <row r="68" spans="2:10" ht="26.25" hidden="1" customHeight="1" x14ac:dyDescent="0.2">
      <c r="B68" s="873"/>
      <c r="D68" s="1145"/>
      <c r="E68" s="1145"/>
      <c r="F68" s="1145"/>
      <c r="G68" s="1145"/>
      <c r="H68" s="1145"/>
      <c r="I68" s="1145"/>
      <c r="J68" s="1145"/>
    </row>
    <row r="69" spans="2:10" ht="27" hidden="1" customHeight="1" x14ac:dyDescent="0.2">
      <c r="B69" s="873"/>
      <c r="D69" s="1145"/>
      <c r="E69" s="1145"/>
      <c r="F69" s="1145"/>
      <c r="G69" s="1145"/>
      <c r="H69" s="1145"/>
      <c r="I69" s="1145"/>
      <c r="J69" s="1145"/>
    </row>
    <row r="70" spans="2:10" ht="26.25" hidden="1" customHeight="1" x14ac:dyDescent="0.2">
      <c r="B70" s="873"/>
      <c r="D70" s="1145"/>
      <c r="E70" s="1145"/>
      <c r="F70" s="1145"/>
      <c r="G70" s="1145"/>
      <c r="H70" s="1145"/>
      <c r="I70" s="1145"/>
      <c r="J70" s="1145"/>
    </row>
    <row r="71" spans="2:10" ht="26.25" hidden="1" customHeight="1" x14ac:dyDescent="0.2">
      <c r="B71" s="874"/>
    </row>
    <row r="72" spans="2:10" hidden="1" x14ac:dyDescent="0.2">
      <c r="B72" s="874"/>
    </row>
    <row r="73" spans="2:10" hidden="1" x14ac:dyDescent="0.2">
      <c r="B73" s="874"/>
    </row>
    <row r="74" spans="2:10" hidden="1" x14ac:dyDescent="0.2">
      <c r="B74" s="874"/>
    </row>
    <row r="75" spans="2:10" hidden="1" x14ac:dyDescent="0.2">
      <c r="B75" s="874"/>
    </row>
    <row r="76" spans="2:10" hidden="1" x14ac:dyDescent="0.2">
      <c r="B76" s="874"/>
    </row>
    <row r="77" spans="2:10" hidden="1" x14ac:dyDescent="0.2">
      <c r="B77" s="874"/>
    </row>
    <row r="78" spans="2:10" hidden="1" x14ac:dyDescent="0.2">
      <c r="B78" s="874"/>
    </row>
    <row r="79" spans="2:10" hidden="1" x14ac:dyDescent="0.2">
      <c r="B79" s="874"/>
    </row>
    <row r="80" spans="2:10" hidden="1" x14ac:dyDescent="0.2">
      <c r="B80" s="874"/>
    </row>
    <row r="81" spans="2:4" hidden="1" x14ac:dyDescent="0.2">
      <c r="B81" s="874"/>
    </row>
    <row r="82" spans="2:4" hidden="1" x14ac:dyDescent="0.2"/>
    <row r="83" spans="2:4" hidden="1" x14ac:dyDescent="0.2"/>
    <row r="84" spans="2:4" hidden="1" x14ac:dyDescent="0.2"/>
    <row r="85" spans="2:4" hidden="1" x14ac:dyDescent="0.2"/>
    <row r="86" spans="2:4" hidden="1" x14ac:dyDescent="0.2"/>
    <row r="87" spans="2:4" hidden="1" x14ac:dyDescent="0.2"/>
    <row r="88" spans="2:4" hidden="1" x14ac:dyDescent="0.2"/>
    <row r="89" spans="2:4" hidden="1" x14ac:dyDescent="0.2"/>
    <row r="90" spans="2:4" hidden="1" x14ac:dyDescent="0.2"/>
    <row r="91" spans="2:4" hidden="1" x14ac:dyDescent="0.2"/>
    <row r="92" spans="2:4" hidden="1" x14ac:dyDescent="0.2"/>
    <row r="93" spans="2:4" hidden="1" x14ac:dyDescent="0.2"/>
    <row r="94" spans="2:4" x14ac:dyDescent="0.2">
      <c r="B94" s="736">
        <v>1</v>
      </c>
      <c r="D94" s="736" t="s">
        <v>1467</v>
      </c>
    </row>
    <row r="95" spans="2:4" x14ac:dyDescent="0.2"/>
    <row r="96" spans="2:4"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sheetData>
  <sheetProtection algorithmName="SHA-512" hashValue="H7iSr94WyKlOf6JCNFJogLRNNFiQAx+xyfs1JI1MNvB0elFDkC1uxnwTWevxdc63NKI03B7VMu6O5w0MY/qAcQ==" saltValue="jAox5mpn0KWYDUdPxI6UnQ==" spinCount="100000" sheet="1" objects="1" scenarios="1"/>
  <mergeCells count="6">
    <mergeCell ref="D70:J70"/>
    <mergeCell ref="D65:J65"/>
    <mergeCell ref="D66:J66"/>
    <mergeCell ref="D67:J67"/>
    <mergeCell ref="D68:J68"/>
    <mergeCell ref="D69:J69"/>
  </mergeCells>
  <printOptions horizontalCentered="1"/>
  <pageMargins left="0.34" right="0.34" top="0.5" bottom="0.4" header="0.2" footer="0.2"/>
  <pageSetup scale="96" orientation="portrait" r:id="rId1"/>
  <headerFooter alignWithMargins="0">
    <oddFooter>&amp;L&amp;8&amp;A&amp;R&amp;8&amp;P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01"/>
  <sheetViews>
    <sheetView showGridLines="0" view="pageLayout" zoomScale="70" zoomScaleNormal="100" zoomScalePageLayoutView="70" workbookViewId="0">
      <selection activeCell="K1" sqref="K1"/>
    </sheetView>
  </sheetViews>
  <sheetFormatPr defaultColWidth="0" defaultRowHeight="11.25" zeroHeight="1" x14ac:dyDescent="0.2"/>
  <cols>
    <col min="1" max="1" width="2.140625" style="32" customWidth="1"/>
    <col min="2" max="2" width="5.7109375" style="32" customWidth="1"/>
    <col min="3" max="4" width="2.140625" style="32" customWidth="1"/>
    <col min="5" max="6" width="18.7109375" style="32" customWidth="1"/>
    <col min="7" max="7" width="16.85546875" style="32" customWidth="1"/>
    <col min="8" max="8" width="1.5703125" style="32" customWidth="1"/>
    <col min="9" max="9" width="15.42578125" style="32" customWidth="1"/>
    <col min="10" max="10" width="1.42578125" style="32" customWidth="1"/>
    <col min="11" max="11" width="15.42578125" style="32" customWidth="1"/>
    <col min="12" max="12" width="2.28515625" style="32" customWidth="1"/>
    <col min="13" max="16384" width="0" style="32" hidden="1"/>
  </cols>
  <sheetData>
    <row r="1" spans="1:14" s="47" customFormat="1" ht="13.5" thickBot="1" x14ac:dyDescent="0.3">
      <c r="B1" s="610" t="s">
        <v>791</v>
      </c>
      <c r="C1" s="613"/>
      <c r="D1" s="613"/>
      <c r="E1" s="613"/>
      <c r="F1" s="103"/>
      <c r="G1" s="103"/>
      <c r="I1" s="48"/>
      <c r="J1" s="31" t="s">
        <v>213</v>
      </c>
      <c r="K1" s="738" t="str">
        <f>IF('Sec A Balance Sheet - SF'!$I$1=0," ",'Sec A Balance Sheet - SF'!$I$1)</f>
        <v xml:space="preserve"> </v>
      </c>
      <c r="L1" s="49"/>
    </row>
    <row r="2" spans="1:14" s="47" customFormat="1" ht="12.75" x14ac:dyDescent="0.25">
      <c r="A2" s="32"/>
      <c r="B2" s="610" t="s">
        <v>245</v>
      </c>
      <c r="C2" s="61"/>
      <c r="D2" s="61"/>
      <c r="E2" s="61"/>
      <c r="F2" s="61"/>
      <c r="G2" s="61"/>
      <c r="H2" s="32"/>
      <c r="I2" s="32"/>
      <c r="J2" s="32"/>
      <c r="K2" s="32"/>
      <c r="L2" s="32"/>
      <c r="N2" s="32"/>
    </row>
    <row r="3" spans="1:14" s="47" customFormat="1" x14ac:dyDescent="0.2">
      <c r="A3" s="32"/>
      <c r="B3" s="32"/>
      <c r="C3" s="32"/>
      <c r="D3" s="32"/>
      <c r="E3" s="32"/>
      <c r="F3" s="32"/>
      <c r="G3" s="32"/>
      <c r="H3" s="32"/>
      <c r="I3" s="32"/>
      <c r="J3" s="32"/>
      <c r="K3" s="32"/>
      <c r="L3" s="32"/>
      <c r="N3" s="32"/>
    </row>
    <row r="4" spans="1:14" s="47" customFormat="1" ht="12" thickBot="1" x14ac:dyDescent="0.25">
      <c r="A4" s="32"/>
      <c r="B4" s="32"/>
      <c r="C4" s="32"/>
      <c r="D4" s="32"/>
      <c r="E4" s="32"/>
      <c r="F4" s="32"/>
      <c r="G4" s="32"/>
      <c r="H4" s="32"/>
      <c r="I4" s="32"/>
      <c r="J4" s="32"/>
      <c r="K4" s="32"/>
      <c r="L4" s="32"/>
      <c r="N4" s="32"/>
    </row>
    <row r="5" spans="1:14" s="47" customFormat="1" ht="17.25" customHeight="1" thickTop="1" thickBot="1" x14ac:dyDescent="0.25">
      <c r="A5" s="32"/>
      <c r="B5" s="32"/>
      <c r="C5" s="61"/>
      <c r="D5" s="61"/>
      <c r="E5" s="61"/>
      <c r="F5" s="61"/>
      <c r="G5" s="103"/>
      <c r="I5" s="50" t="s">
        <v>246</v>
      </c>
      <c r="J5" s="51"/>
      <c r="K5" s="52" t="s">
        <v>247</v>
      </c>
      <c r="L5" s="32"/>
      <c r="N5" s="32"/>
    </row>
    <row r="6" spans="1:14" s="47" customFormat="1" ht="12" thickTop="1" x14ac:dyDescent="0.2">
      <c r="A6" s="32"/>
      <c r="B6" s="32"/>
      <c r="C6" s="61"/>
      <c r="D6" s="61"/>
      <c r="E6" s="61"/>
      <c r="F6" s="61"/>
      <c r="G6" s="103"/>
      <c r="I6" s="32"/>
      <c r="J6" s="32"/>
      <c r="K6" s="32"/>
      <c r="L6" s="32"/>
      <c r="N6" s="32"/>
    </row>
    <row r="7" spans="1:14" s="47" customFormat="1" x14ac:dyDescent="0.2">
      <c r="A7" s="32"/>
      <c r="B7" s="34" t="s">
        <v>219</v>
      </c>
      <c r="C7" s="611" t="s">
        <v>248</v>
      </c>
      <c r="D7" s="61"/>
      <c r="E7" s="61"/>
      <c r="F7" s="61"/>
      <c r="G7" s="103"/>
      <c r="I7" s="32"/>
      <c r="J7" s="32"/>
      <c r="K7" s="32"/>
      <c r="L7" s="32"/>
      <c r="N7" s="32"/>
    </row>
    <row r="8" spans="1:14" s="47" customFormat="1" ht="3.75" customHeight="1" x14ac:dyDescent="0.2">
      <c r="A8" s="32"/>
      <c r="B8" s="32"/>
      <c r="C8" s="61"/>
      <c r="D8" s="61"/>
      <c r="E8" s="61"/>
      <c r="F8" s="61"/>
      <c r="G8" s="103"/>
      <c r="I8" s="32"/>
      <c r="J8" s="32"/>
      <c r="K8" s="32"/>
      <c r="L8" s="32"/>
      <c r="N8" s="32"/>
    </row>
    <row r="9" spans="1:14" s="47" customFormat="1" x14ac:dyDescent="0.2">
      <c r="A9" s="32"/>
      <c r="B9" s="38" t="s">
        <v>249</v>
      </c>
      <c r="C9" s="61"/>
      <c r="D9" s="103" t="s">
        <v>15</v>
      </c>
      <c r="E9" s="61"/>
      <c r="F9" s="61"/>
      <c r="G9" s="103"/>
      <c r="I9" s="33"/>
      <c r="J9" s="32"/>
      <c r="K9" s="33"/>
      <c r="L9" s="32"/>
      <c r="N9" s="32"/>
    </row>
    <row r="10" spans="1:14" s="47" customFormat="1" ht="3.75" customHeight="1" x14ac:dyDescent="0.2">
      <c r="A10" s="32"/>
      <c r="B10" s="38"/>
      <c r="C10" s="61"/>
      <c r="D10" s="103"/>
      <c r="E10" s="61"/>
      <c r="F10" s="61"/>
      <c r="G10" s="103"/>
      <c r="I10" s="32"/>
      <c r="J10" s="32"/>
      <c r="K10" s="32"/>
      <c r="L10" s="32"/>
      <c r="N10" s="32"/>
    </row>
    <row r="11" spans="1:14" s="47" customFormat="1" x14ac:dyDescent="0.2">
      <c r="A11" s="32"/>
      <c r="B11" s="38" t="s">
        <v>250</v>
      </c>
      <c r="C11" s="61"/>
      <c r="D11" s="61" t="s">
        <v>16</v>
      </c>
      <c r="E11" s="61"/>
      <c r="F11" s="61"/>
      <c r="G11" s="103"/>
      <c r="I11" s="33"/>
      <c r="J11" s="32"/>
      <c r="K11" s="33"/>
      <c r="L11" s="32"/>
      <c r="N11" s="32"/>
    </row>
    <row r="12" spans="1:14" s="47" customFormat="1" ht="3.75" customHeight="1" x14ac:dyDescent="0.2">
      <c r="A12" s="32"/>
      <c r="B12" s="38"/>
      <c r="C12" s="61"/>
      <c r="D12" s="103"/>
      <c r="E12" s="61"/>
      <c r="F12" s="61"/>
      <c r="G12" s="103"/>
      <c r="I12" s="32"/>
      <c r="J12" s="32"/>
      <c r="K12" s="32"/>
      <c r="L12" s="32"/>
      <c r="N12" s="32"/>
    </row>
    <row r="13" spans="1:14" s="47" customFormat="1" x14ac:dyDescent="0.2">
      <c r="A13" s="32"/>
      <c r="B13" s="38" t="s">
        <v>251</v>
      </c>
      <c r="C13" s="61"/>
      <c r="D13" s="61" t="s">
        <v>252</v>
      </c>
      <c r="E13" s="61"/>
      <c r="F13" s="61"/>
      <c r="G13" s="103"/>
      <c r="I13" s="33"/>
      <c r="J13" s="32"/>
      <c r="K13" s="33"/>
      <c r="L13" s="32"/>
      <c r="N13" s="32"/>
    </row>
    <row r="14" spans="1:14" s="47" customFormat="1" ht="3.75" customHeight="1" thickBot="1" x14ac:dyDescent="0.25">
      <c r="A14" s="32"/>
      <c r="B14" s="32"/>
      <c r="C14" s="61"/>
      <c r="D14" s="103"/>
      <c r="E14" s="61"/>
      <c r="F14" s="61"/>
      <c r="G14" s="103"/>
      <c r="I14" s="32"/>
      <c r="J14" s="32"/>
      <c r="K14" s="32"/>
      <c r="L14" s="32"/>
      <c r="N14" s="32"/>
    </row>
    <row r="15" spans="1:14" s="47" customFormat="1" ht="12" thickBot="1" x14ac:dyDescent="0.25">
      <c r="A15" s="32"/>
      <c r="B15" s="34" t="s">
        <v>253</v>
      </c>
      <c r="C15" s="61"/>
      <c r="D15" s="611" t="s">
        <v>254</v>
      </c>
      <c r="E15" s="61"/>
      <c r="F15" s="61"/>
      <c r="G15" s="103"/>
      <c r="I15" s="35">
        <f>I9+I11+I13</f>
        <v>0</v>
      </c>
      <c r="J15" s="32"/>
      <c r="K15" s="35">
        <f>K9+K11+K13</f>
        <v>0</v>
      </c>
      <c r="L15" s="32"/>
      <c r="N15" s="32"/>
    </row>
    <row r="16" spans="1:14" s="47" customFormat="1" x14ac:dyDescent="0.2">
      <c r="A16" s="32"/>
      <c r="B16" s="32"/>
      <c r="C16" s="61"/>
      <c r="D16" s="61"/>
      <c r="E16" s="61"/>
      <c r="F16" s="61"/>
      <c r="G16" s="103"/>
      <c r="I16" s="32"/>
      <c r="J16" s="32"/>
      <c r="K16" s="32"/>
      <c r="L16" s="32"/>
      <c r="N16" s="32"/>
    </row>
    <row r="17" spans="1:14" s="47" customFormat="1" x14ac:dyDescent="0.2">
      <c r="A17" s="32"/>
      <c r="B17" s="34" t="s">
        <v>220</v>
      </c>
      <c r="C17" s="611" t="s">
        <v>255</v>
      </c>
      <c r="D17" s="61"/>
      <c r="E17" s="61"/>
      <c r="F17" s="61"/>
      <c r="G17" s="768" t="s">
        <v>273</v>
      </c>
      <c r="I17" s="32"/>
      <c r="J17" s="32"/>
      <c r="K17" s="32"/>
      <c r="L17" s="32"/>
      <c r="N17" s="32"/>
    </row>
    <row r="18" spans="1:14" s="47" customFormat="1" ht="3.75" customHeight="1" x14ac:dyDescent="0.2">
      <c r="A18" s="32"/>
      <c r="B18" s="32"/>
      <c r="C18" s="61"/>
      <c r="D18" s="103"/>
      <c r="E18" s="61"/>
      <c r="F18" s="61"/>
      <c r="G18" s="103"/>
      <c r="I18" s="32"/>
      <c r="J18" s="32"/>
      <c r="K18" s="32"/>
      <c r="L18" s="32"/>
      <c r="N18" s="32"/>
    </row>
    <row r="19" spans="1:14" s="47" customFormat="1" x14ac:dyDescent="0.2">
      <c r="A19" s="32"/>
      <c r="B19" s="38" t="s">
        <v>256</v>
      </c>
      <c r="C19" s="61"/>
      <c r="D19" s="61" t="s">
        <v>257</v>
      </c>
      <c r="E19" s="61"/>
      <c r="F19" s="61"/>
      <c r="G19" s="103"/>
      <c r="I19" s="33"/>
      <c r="J19" s="32"/>
      <c r="K19" s="33"/>
      <c r="L19" s="32"/>
      <c r="N19" s="32"/>
    </row>
    <row r="20" spans="1:14" s="47" customFormat="1" ht="3.75" customHeight="1" x14ac:dyDescent="0.2">
      <c r="A20" s="32"/>
      <c r="B20" s="32"/>
      <c r="C20" s="61"/>
      <c r="D20" s="103"/>
      <c r="E20" s="61"/>
      <c r="F20" s="61"/>
      <c r="G20" s="103"/>
      <c r="I20" s="32"/>
      <c r="J20" s="32"/>
      <c r="K20" s="32"/>
      <c r="L20" s="32"/>
      <c r="N20" s="32"/>
    </row>
    <row r="21" spans="1:14" s="47" customFormat="1" x14ac:dyDescent="0.2">
      <c r="A21" s="32"/>
      <c r="B21" s="38" t="s">
        <v>258</v>
      </c>
      <c r="C21" s="61"/>
      <c r="D21" s="61" t="s">
        <v>259</v>
      </c>
      <c r="E21" s="61"/>
      <c r="F21" s="61"/>
      <c r="G21" s="103"/>
      <c r="I21" s="33"/>
      <c r="J21" s="32"/>
      <c r="K21" s="33"/>
      <c r="L21" s="32"/>
      <c r="N21" s="32"/>
    </row>
    <row r="22" spans="1:14" s="47" customFormat="1" ht="3.75" customHeight="1" thickBot="1" x14ac:dyDescent="0.25">
      <c r="A22" s="32"/>
      <c r="B22" s="32"/>
      <c r="C22" s="61"/>
      <c r="D22" s="103"/>
      <c r="E22" s="61"/>
      <c r="F22" s="61"/>
      <c r="G22" s="103"/>
      <c r="I22" s="32"/>
      <c r="J22" s="32"/>
      <c r="K22" s="32"/>
      <c r="L22" s="32"/>
      <c r="N22" s="32"/>
    </row>
    <row r="23" spans="1:14" s="47" customFormat="1" ht="12" thickBot="1" x14ac:dyDescent="0.25">
      <c r="A23" s="32"/>
      <c r="B23" s="38" t="s">
        <v>260</v>
      </c>
      <c r="C23" s="61"/>
      <c r="D23" s="61" t="s">
        <v>128</v>
      </c>
      <c r="E23" s="61"/>
      <c r="F23" s="61"/>
      <c r="G23" s="103"/>
      <c r="I23" s="35">
        <f>I25+I27+I29</f>
        <v>0</v>
      </c>
      <c r="J23" s="32"/>
      <c r="K23" s="35">
        <f>K25+K27+K29</f>
        <v>0</v>
      </c>
      <c r="L23" s="32"/>
      <c r="N23" s="32"/>
    </row>
    <row r="24" spans="1:14" s="47" customFormat="1" ht="3.75" customHeight="1" x14ac:dyDescent="0.2">
      <c r="A24" s="32"/>
      <c r="B24" s="32"/>
      <c r="C24" s="61"/>
      <c r="D24" s="103"/>
      <c r="E24" s="61"/>
      <c r="F24" s="61"/>
      <c r="G24" s="103"/>
      <c r="I24" s="32"/>
      <c r="J24" s="32"/>
      <c r="K24" s="32"/>
      <c r="L24" s="32"/>
      <c r="N24" s="32"/>
    </row>
    <row r="25" spans="1:14" s="47" customFormat="1" x14ac:dyDescent="0.2">
      <c r="A25" s="32"/>
      <c r="B25" s="38" t="s">
        <v>261</v>
      </c>
      <c r="C25" s="61"/>
      <c r="D25" s="103"/>
      <c r="E25" s="61" t="s">
        <v>263</v>
      </c>
      <c r="F25" s="103"/>
      <c r="G25" s="103"/>
      <c r="I25" s="33"/>
      <c r="J25" s="32"/>
      <c r="K25" s="33"/>
      <c r="L25" s="32"/>
      <c r="N25" s="32"/>
    </row>
    <row r="26" spans="1:14" s="47" customFormat="1" ht="3.75" customHeight="1" x14ac:dyDescent="0.2">
      <c r="A26" s="32"/>
      <c r="C26" s="61"/>
      <c r="D26" s="103"/>
      <c r="E26" s="103"/>
      <c r="F26" s="61"/>
      <c r="G26" s="103"/>
      <c r="I26" s="32"/>
      <c r="J26" s="32"/>
      <c r="K26" s="32"/>
      <c r="L26" s="32"/>
      <c r="N26" s="32"/>
    </row>
    <row r="27" spans="1:14" s="47" customFormat="1" x14ac:dyDescent="0.2">
      <c r="A27" s="32"/>
      <c r="B27" s="38" t="s">
        <v>262</v>
      </c>
      <c r="C27" s="61"/>
      <c r="D27" s="103"/>
      <c r="E27" s="61" t="s">
        <v>264</v>
      </c>
      <c r="F27" s="103"/>
      <c r="G27" s="103"/>
      <c r="I27" s="33"/>
      <c r="J27" s="32"/>
      <c r="K27" s="33"/>
      <c r="L27" s="32"/>
      <c r="N27" s="32"/>
    </row>
    <row r="28" spans="1:14" s="47" customFormat="1" ht="3.75" customHeight="1" x14ac:dyDescent="0.2">
      <c r="A28" s="32"/>
      <c r="B28" s="32"/>
      <c r="C28" s="61"/>
      <c r="D28" s="103"/>
      <c r="E28" s="103"/>
      <c r="F28" s="61"/>
      <c r="G28" s="103"/>
      <c r="I28" s="32"/>
      <c r="J28" s="32"/>
      <c r="K28" s="32"/>
      <c r="L28" s="32"/>
      <c r="N28" s="32"/>
    </row>
    <row r="29" spans="1:14" x14ac:dyDescent="0.2">
      <c r="B29" s="38" t="s">
        <v>517</v>
      </c>
      <c r="C29" s="61"/>
      <c r="D29" s="61"/>
      <c r="E29" s="61" t="s">
        <v>413</v>
      </c>
      <c r="F29" s="61"/>
      <c r="G29" s="61"/>
      <c r="I29" s="33"/>
      <c r="K29" s="33"/>
    </row>
    <row r="30" spans="1:14" s="47" customFormat="1" ht="3.75" customHeight="1" thickBot="1" x14ac:dyDescent="0.25">
      <c r="A30" s="32"/>
      <c r="B30" s="32"/>
      <c r="C30" s="61"/>
      <c r="D30" s="103"/>
      <c r="E30" s="61"/>
      <c r="F30" s="61"/>
      <c r="G30" s="103"/>
      <c r="I30" s="32"/>
      <c r="J30" s="32"/>
      <c r="K30" s="32"/>
      <c r="L30" s="32"/>
      <c r="N30" s="32"/>
    </row>
    <row r="31" spans="1:14" ht="12" thickBot="1" x14ac:dyDescent="0.25">
      <c r="B31" s="34" t="s">
        <v>265</v>
      </c>
      <c r="C31" s="61"/>
      <c r="D31" s="611" t="s">
        <v>266</v>
      </c>
      <c r="E31" s="61"/>
      <c r="F31" s="61"/>
      <c r="G31" s="61"/>
      <c r="I31" s="35">
        <f>I19+I21+I23</f>
        <v>0</v>
      </c>
      <c r="K31" s="35">
        <f>K19+K21+K23</f>
        <v>0</v>
      </c>
    </row>
    <row r="32" spans="1:14" x14ac:dyDescent="0.2">
      <c r="C32" s="61"/>
      <c r="D32" s="61"/>
      <c r="E32" s="61"/>
      <c r="F32" s="61"/>
      <c r="G32" s="61"/>
    </row>
    <row r="33" spans="1:12" ht="12" thickBot="1" x14ac:dyDescent="0.25">
      <c r="A33" s="53"/>
      <c r="B33" s="54" t="s">
        <v>243</v>
      </c>
      <c r="C33" s="43"/>
      <c r="D33" s="43"/>
      <c r="E33" s="60"/>
      <c r="F33" s="61"/>
      <c r="G33" s="60"/>
      <c r="H33" s="46"/>
      <c r="I33" s="41"/>
      <c r="J33" s="53"/>
      <c r="K33" s="41"/>
      <c r="L33" s="41"/>
    </row>
    <row r="34" spans="1:12" s="46" customFormat="1" ht="12" thickBot="1" x14ac:dyDescent="0.25">
      <c r="A34" s="53"/>
      <c r="B34" s="55"/>
      <c r="C34" s="43"/>
      <c r="D34" s="60" t="s">
        <v>244</v>
      </c>
      <c r="E34" s="60"/>
      <c r="F34" s="60"/>
      <c r="G34" s="60"/>
      <c r="I34" s="41"/>
      <c r="J34" s="53"/>
      <c r="K34" s="41"/>
      <c r="L34" s="41"/>
    </row>
    <row r="35" spans="1:12" s="46" customFormat="1" ht="12" thickBot="1" x14ac:dyDescent="0.25">
      <c r="A35" s="53"/>
      <c r="B35" s="56"/>
      <c r="C35" s="53"/>
      <c r="D35" s="46" t="s">
        <v>271</v>
      </c>
      <c r="I35" s="41"/>
      <c r="J35" s="53"/>
      <c r="K35" s="41"/>
      <c r="L35" s="41"/>
    </row>
    <row r="36" spans="1:12" s="46" customFormat="1" ht="11.25" customHeight="1" x14ac:dyDescent="0.2">
      <c r="A36" s="53"/>
      <c r="B36" s="57" t="s">
        <v>216</v>
      </c>
      <c r="C36" s="769"/>
      <c r="D36" s="1146" t="s">
        <v>62</v>
      </c>
      <c r="E36" s="1146"/>
      <c r="F36" s="1146"/>
      <c r="G36" s="1146"/>
      <c r="H36" s="1146"/>
      <c r="I36" s="1146"/>
      <c r="J36" s="1146"/>
      <c r="K36" s="1146"/>
      <c r="L36" s="59"/>
    </row>
    <row r="37" spans="1:12" s="46" customFormat="1" ht="11.25" customHeight="1" x14ac:dyDescent="0.2">
      <c r="A37" s="32"/>
      <c r="B37" s="57"/>
      <c r="C37" s="58"/>
      <c r="D37" s="1146"/>
      <c r="E37" s="1146"/>
      <c r="F37" s="1146"/>
      <c r="G37" s="1146"/>
      <c r="H37" s="1146"/>
      <c r="I37" s="1146"/>
      <c r="J37" s="1146"/>
      <c r="K37" s="1146"/>
      <c r="L37" s="32"/>
    </row>
    <row r="38" spans="1:12" x14ac:dyDescent="0.2"/>
    <row r="39" spans="1:12" hidden="1" x14ac:dyDescent="0.2"/>
    <row r="40" spans="1:12" hidden="1" x14ac:dyDescent="0.2"/>
    <row r="41" spans="1:12" hidden="1" x14ac:dyDescent="0.2"/>
    <row r="42" spans="1:12" hidden="1" x14ac:dyDescent="0.2"/>
    <row r="43" spans="1:12" hidden="1" x14ac:dyDescent="0.2"/>
    <row r="44" spans="1:12" hidden="1" x14ac:dyDescent="0.2"/>
    <row r="45" spans="1:12" hidden="1" x14ac:dyDescent="0.2">
      <c r="D45" s="32" t="s">
        <v>267</v>
      </c>
    </row>
    <row r="46" spans="1:12" hidden="1" x14ac:dyDescent="0.2"/>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sheetData>
  <sheetProtection algorithmName="SHA-512" hashValue="aeZ26h4KyRGIYCT1uYWBLjUgf9PIzZfV3mqL3xu4zJWAZSPC3OUoX9iEBB4+iGVnExFTlWS97FBiviFpibZaow==" saltValue="ZG6IcaFyHruow7yQP54rsA==" spinCount="100000" sheet="1" objects="1" scenarios="1"/>
  <mergeCells count="2">
    <mergeCell ref="D36:K36"/>
    <mergeCell ref="D37:K37"/>
  </mergeCells>
  <phoneticPr fontId="7" type="noConversion"/>
  <dataValidations count="1">
    <dataValidation allowBlank="1" showErrorMessage="1" sqref="K1"/>
  </dataValidations>
  <pageMargins left="0.34" right="0.34" top="0.5" bottom="0.4" header="0.2" footer="0.2"/>
  <pageSetup orientation="portrait" r:id="rId1"/>
  <headerFooter alignWithMargins="0">
    <oddFooter>&amp;L&amp;8&amp;A&amp;R&amp;8&amp;P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8"/>
  <sheetViews>
    <sheetView showGridLines="0" zoomScale="60" zoomScaleNormal="60" zoomScaleSheetLayoutView="46" workbookViewId="0">
      <selection activeCell="I3" sqref="I3"/>
    </sheetView>
  </sheetViews>
  <sheetFormatPr defaultColWidth="0" defaultRowHeight="0" customHeight="1" zeroHeight="1" x14ac:dyDescent="0.2"/>
  <cols>
    <col min="1" max="1" width="8.140625" style="684" customWidth="1"/>
    <col min="2" max="2" width="5.85546875" style="684" customWidth="1"/>
    <col min="3" max="3" width="84.85546875" style="684" customWidth="1"/>
    <col min="4" max="4" width="11.28515625" style="684" customWidth="1"/>
    <col min="5" max="5" width="4.28515625" style="690" customWidth="1"/>
    <col min="6" max="6" width="1.7109375" style="689" customWidth="1"/>
    <col min="7" max="7" width="11.28515625" style="689" customWidth="1"/>
    <col min="8" max="8" width="1.140625" style="686" customWidth="1"/>
    <col min="9" max="9" width="10.42578125" style="689" customWidth="1"/>
    <col min="10" max="10" width="7.5703125" style="689" customWidth="1"/>
    <col min="11" max="11" width="7.7109375" style="692" hidden="1" customWidth="1"/>
    <col min="12" max="19" width="9.140625" style="689" hidden="1" customWidth="1"/>
    <col min="20" max="22" width="7.7109375" style="689" hidden="1" customWidth="1"/>
    <col min="23" max="29" width="9.140625" style="689" hidden="1" customWidth="1"/>
    <col min="30" max="33" width="7.7109375" style="689" hidden="1" customWidth="1"/>
    <col min="34" max="16384" width="9.140625" style="689" hidden="1"/>
  </cols>
  <sheetData>
    <row r="1" spans="1:12" s="684" customFormat="1" ht="13.5" thickBot="1" x14ac:dyDescent="0.3">
      <c r="B1" s="715" t="s">
        <v>1358</v>
      </c>
      <c r="F1" s="690"/>
      <c r="G1" s="690"/>
      <c r="H1" s="484" t="s">
        <v>213</v>
      </c>
      <c r="I1" s="738" t="str">
        <f>IF('Sec A Balance Sheet - SF'!$I$1=0," ",'Sec A Balance Sheet - SF'!$I$1)</f>
        <v xml:space="preserve"> </v>
      </c>
      <c r="K1" s="716">
        <f>IF(I3=K2,1,IF(I3=K3,2,IF(I3=K4,3,IF(I3=K5,4,IF(I3=K6,5,5)))))</f>
        <v>1</v>
      </c>
      <c r="L1" s="717">
        <f>IF(K1=1,20%,IF(K1=2,40%,IF(K1=3,60%,IF(K1=4,80%,IF(K1=5,100%,100%)))))</f>
        <v>0.2</v>
      </c>
    </row>
    <row r="2" spans="1:12" s="684" customFormat="1" ht="13.5" thickBot="1" x14ac:dyDescent="0.3">
      <c r="B2" s="715" t="s">
        <v>898</v>
      </c>
      <c r="E2" s="690"/>
      <c r="F2" s="693"/>
      <c r="H2" s="484"/>
      <c r="K2" s="684">
        <v>2015</v>
      </c>
      <c r="L2" s="684">
        <v>2015</v>
      </c>
    </row>
    <row r="3" spans="1:12" s="684" customFormat="1" ht="13.5" thickBot="1" x14ac:dyDescent="0.3">
      <c r="B3" s="482"/>
      <c r="E3" s="690"/>
      <c r="F3" s="693"/>
      <c r="H3" s="484" t="s">
        <v>899</v>
      </c>
      <c r="I3" s="1118">
        <v>2015</v>
      </c>
      <c r="J3" s="486"/>
      <c r="K3" s="684">
        <v>2016</v>
      </c>
      <c r="L3" s="684">
        <v>2016</v>
      </c>
    </row>
    <row r="4" spans="1:12" s="684" customFormat="1" ht="12" thickBot="1" x14ac:dyDescent="0.25">
      <c r="E4" s="690"/>
      <c r="F4" s="693"/>
      <c r="K4" s="684">
        <v>2017</v>
      </c>
      <c r="L4" s="684">
        <v>2017</v>
      </c>
    </row>
    <row r="5" spans="1:12" s="684" customFormat="1" ht="12" thickTop="1" x14ac:dyDescent="0.2">
      <c r="B5" s="718"/>
      <c r="C5" s="718"/>
      <c r="D5" s="718"/>
      <c r="E5" s="718"/>
      <c r="F5" s="693"/>
      <c r="G5" s="1147" t="s">
        <v>900</v>
      </c>
      <c r="H5" s="719"/>
      <c r="I5" s="1147" t="s">
        <v>901</v>
      </c>
      <c r="K5" s="684">
        <v>2018</v>
      </c>
      <c r="L5" s="684">
        <v>2018</v>
      </c>
    </row>
    <row r="6" spans="1:12" s="695" customFormat="1" ht="12" thickBot="1" x14ac:dyDescent="0.25">
      <c r="A6" s="695" t="s">
        <v>529</v>
      </c>
      <c r="B6" s="696" t="s">
        <v>1137</v>
      </c>
      <c r="C6" s="697"/>
      <c r="D6" s="720"/>
      <c r="E6" s="720"/>
      <c r="F6" s="693"/>
      <c r="G6" s="1148"/>
      <c r="H6" s="719"/>
      <c r="I6" s="1148"/>
      <c r="J6" s="684"/>
      <c r="K6" s="684">
        <v>2019</v>
      </c>
      <c r="L6" s="684">
        <v>2019</v>
      </c>
    </row>
    <row r="7" spans="1:12" s="701" customFormat="1" ht="12.75" thickTop="1" thickBot="1" x14ac:dyDescent="0.25">
      <c r="E7" s="721"/>
      <c r="F7" s="693"/>
      <c r="G7" s="705"/>
      <c r="H7" s="705"/>
      <c r="I7" s="705"/>
      <c r="K7" s="684">
        <v>2020</v>
      </c>
      <c r="L7" s="684">
        <v>2020</v>
      </c>
    </row>
    <row r="8" spans="1:12" s="701" customFormat="1" ht="16.5" thickBot="1" x14ac:dyDescent="0.3">
      <c r="A8" s="487"/>
      <c r="B8" s="720" t="s">
        <v>586</v>
      </c>
      <c r="C8" s="488" t="s">
        <v>287</v>
      </c>
      <c r="E8" s="721"/>
      <c r="F8" s="693"/>
      <c r="G8" s="1011">
        <f>G9</f>
        <v>0</v>
      </c>
      <c r="H8" s="489"/>
      <c r="I8" s="1011">
        <f>I9</f>
        <v>0</v>
      </c>
      <c r="K8" s="684">
        <v>2021</v>
      </c>
      <c r="L8" s="684">
        <v>2021</v>
      </c>
    </row>
    <row r="9" spans="1:12" ht="12.75" x14ac:dyDescent="0.2">
      <c r="B9" s="684" t="s">
        <v>770</v>
      </c>
      <c r="C9" s="490" t="s">
        <v>1262</v>
      </c>
      <c r="F9" s="706"/>
      <c r="G9" s="491"/>
      <c r="H9" s="492"/>
      <c r="I9" s="491"/>
      <c r="J9" s="692"/>
      <c r="K9" s="689"/>
    </row>
    <row r="10" spans="1:12" s="684" customFormat="1" ht="12" thickBot="1" x14ac:dyDescent="0.25">
      <c r="E10" s="690"/>
      <c r="F10" s="687"/>
      <c r="G10" s="489"/>
      <c r="H10" s="489"/>
      <c r="I10" s="489"/>
    </row>
    <row r="11" spans="1:12" s="684" customFormat="1" ht="16.5" thickBot="1" x14ac:dyDescent="0.3">
      <c r="A11" s="487"/>
      <c r="B11" s="720" t="s">
        <v>587</v>
      </c>
      <c r="C11" s="488" t="s">
        <v>1263</v>
      </c>
      <c r="F11" s="687"/>
      <c r="G11" s="1011">
        <f>MAX(0,(G12)*$L$1+G13)</f>
        <v>0</v>
      </c>
      <c r="H11" s="489"/>
      <c r="I11" s="1011">
        <f>MAX(0,(I12)*$L$1+I13)</f>
        <v>0</v>
      </c>
    </row>
    <row r="12" spans="1:12" s="684" customFormat="1" ht="12.75" x14ac:dyDescent="0.2">
      <c r="B12" s="708" t="s">
        <v>766</v>
      </c>
      <c r="C12" s="490" t="s">
        <v>1264</v>
      </c>
      <c r="D12" s="711"/>
      <c r="E12" s="690"/>
      <c r="F12" s="706"/>
      <c r="G12" s="491"/>
      <c r="H12" s="492"/>
      <c r="I12" s="491"/>
    </row>
    <row r="13" spans="1:12" s="684" customFormat="1" ht="12.75" x14ac:dyDescent="0.2">
      <c r="B13" s="684" t="s">
        <v>767</v>
      </c>
      <c r="C13" s="490" t="s">
        <v>1265</v>
      </c>
      <c r="D13" s="711"/>
      <c r="E13" s="690"/>
      <c r="F13" s="706"/>
      <c r="G13" s="491"/>
      <c r="H13" s="492"/>
      <c r="I13" s="491"/>
    </row>
    <row r="14" spans="1:12" s="684" customFormat="1" ht="11.25" x14ac:dyDescent="0.2">
      <c r="E14" s="690"/>
      <c r="F14" s="687"/>
      <c r="G14" s="489"/>
      <c r="H14" s="489"/>
      <c r="I14" s="489"/>
    </row>
    <row r="15" spans="1:12" s="684" customFormat="1" ht="16.5" thickBot="1" x14ac:dyDescent="0.3">
      <c r="A15" s="487"/>
      <c r="B15" s="711" t="s">
        <v>588</v>
      </c>
      <c r="C15" s="488" t="s">
        <v>902</v>
      </c>
      <c r="E15" s="690"/>
      <c r="F15" s="489"/>
      <c r="G15" s="489"/>
      <c r="H15" s="489"/>
      <c r="I15" s="489"/>
    </row>
    <row r="16" spans="1:12" s="684" customFormat="1" ht="13.5" thickBot="1" x14ac:dyDescent="0.25">
      <c r="B16" s="684" t="s">
        <v>1359</v>
      </c>
      <c r="C16" s="496" t="s">
        <v>1266</v>
      </c>
      <c r="D16" s="711"/>
      <c r="E16" s="690"/>
      <c r="F16" s="489"/>
      <c r="G16" s="1011">
        <f>SUM(G17:G18)</f>
        <v>0</v>
      </c>
      <c r="H16" s="489"/>
      <c r="I16" s="1011">
        <f>SUM(I17:I18)</f>
        <v>0</v>
      </c>
    </row>
    <row r="17" spans="2:9" s="684" customFormat="1" ht="15" customHeight="1" x14ac:dyDescent="0.2">
      <c r="B17" s="684" t="s">
        <v>1360</v>
      </c>
      <c r="C17" s="770" t="s">
        <v>903</v>
      </c>
      <c r="D17" s="711"/>
      <c r="E17" s="690"/>
      <c r="F17" s="489"/>
      <c r="G17" s="491"/>
      <c r="H17" s="492"/>
      <c r="I17" s="491"/>
    </row>
    <row r="18" spans="2:9" s="684" customFormat="1" ht="12.75" x14ac:dyDescent="0.2">
      <c r="B18" s="684" t="s">
        <v>1361</v>
      </c>
      <c r="C18" s="490" t="s">
        <v>1267</v>
      </c>
      <c r="D18" s="711"/>
      <c r="E18" s="690"/>
      <c r="F18" s="489"/>
      <c r="G18" s="491"/>
      <c r="H18" s="492"/>
      <c r="I18" s="491"/>
    </row>
    <row r="19" spans="2:9" s="684" customFormat="1" ht="13.5" thickBot="1" x14ac:dyDescent="0.25">
      <c r="B19" s="684" t="s">
        <v>1362</v>
      </c>
      <c r="C19" s="490" t="s">
        <v>1268</v>
      </c>
      <c r="D19" s="711"/>
      <c r="E19" s="690"/>
      <c r="F19" s="489"/>
      <c r="G19" s="491"/>
      <c r="H19" s="492"/>
      <c r="I19" s="491"/>
    </row>
    <row r="20" spans="2:9" s="684" customFormat="1" ht="13.5" thickBot="1" x14ac:dyDescent="0.25">
      <c r="B20" s="684" t="s">
        <v>1363</v>
      </c>
      <c r="C20" s="495" t="s">
        <v>904</v>
      </c>
      <c r="D20" s="711"/>
      <c r="E20" s="690"/>
      <c r="F20" s="489"/>
      <c r="G20" s="1011">
        <f>G17</f>
        <v>0</v>
      </c>
      <c r="H20" s="489"/>
      <c r="I20" s="1011">
        <f>I17</f>
        <v>0</v>
      </c>
    </row>
    <row r="21" spans="2:9" s="684" customFormat="1" ht="13.5" thickBot="1" x14ac:dyDescent="0.25">
      <c r="B21" s="684" t="s">
        <v>1364</v>
      </c>
      <c r="C21" s="495" t="s">
        <v>905</v>
      </c>
      <c r="D21" s="711"/>
      <c r="E21" s="690"/>
      <c r="F21" s="489"/>
      <c r="G21" s="1011">
        <f>G18+G19</f>
        <v>0</v>
      </c>
      <c r="H21" s="489"/>
      <c r="I21" s="1011">
        <f>I18+I19</f>
        <v>0</v>
      </c>
    </row>
    <row r="22" spans="2:9" s="684" customFormat="1" ht="11.25" x14ac:dyDescent="0.2">
      <c r="D22" s="711"/>
      <c r="E22" s="690"/>
      <c r="F22" s="710"/>
      <c r="G22" s="492"/>
      <c r="H22" s="492"/>
      <c r="I22" s="492"/>
    </row>
    <row r="23" spans="2:9" s="684" customFormat="1" ht="16.5" thickBot="1" x14ac:dyDescent="0.3">
      <c r="B23" s="696" t="s">
        <v>589</v>
      </c>
      <c r="C23" s="488" t="s">
        <v>1269</v>
      </c>
      <c r="F23" s="690"/>
      <c r="G23" s="690"/>
      <c r="H23" s="690"/>
      <c r="I23" s="690"/>
    </row>
    <row r="24" spans="2:9" s="684" customFormat="1" ht="13.5" thickBot="1" x14ac:dyDescent="0.25">
      <c r="B24" s="696" t="s">
        <v>906</v>
      </c>
      <c r="C24" s="495" t="s">
        <v>907</v>
      </c>
      <c r="E24" s="690"/>
      <c r="F24" s="687"/>
      <c r="G24" s="1011">
        <f>SUM(G25:G27)</f>
        <v>0</v>
      </c>
      <c r="H24" s="489"/>
      <c r="I24" s="1011">
        <f>SUM(I25:I27)</f>
        <v>0</v>
      </c>
    </row>
    <row r="25" spans="2:9" s="684" customFormat="1" ht="12.75" x14ac:dyDescent="0.2">
      <c r="B25" s="696" t="s">
        <v>908</v>
      </c>
      <c r="C25" s="496" t="s">
        <v>1365</v>
      </c>
      <c r="E25" s="690"/>
      <c r="F25" s="687"/>
      <c r="G25" s="491"/>
      <c r="H25" s="492"/>
      <c r="I25" s="491"/>
    </row>
    <row r="26" spans="2:9" s="684" customFormat="1" ht="12.75" x14ac:dyDescent="0.2">
      <c r="B26" s="696" t="s">
        <v>909</v>
      </c>
      <c r="C26" s="496" t="s">
        <v>1483</v>
      </c>
      <c r="E26" s="690"/>
      <c r="F26" s="687"/>
      <c r="G26" s="491"/>
      <c r="H26" s="492"/>
      <c r="I26" s="491"/>
    </row>
    <row r="27" spans="2:9" s="684" customFormat="1" ht="12.75" x14ac:dyDescent="0.2">
      <c r="B27" s="696" t="s">
        <v>910</v>
      </c>
      <c r="C27" s="496" t="s">
        <v>911</v>
      </c>
      <c r="E27" s="690"/>
      <c r="F27" s="687"/>
      <c r="G27" s="491"/>
      <c r="H27" s="492"/>
      <c r="I27" s="491"/>
    </row>
    <row r="28" spans="2:9" s="684" customFormat="1" ht="14.25" customHeight="1" thickBot="1" x14ac:dyDescent="0.25"/>
    <row r="29" spans="2:9" s="684" customFormat="1" ht="14.25" customHeight="1" thickBot="1" x14ac:dyDescent="0.25">
      <c r="B29" s="696" t="s">
        <v>912</v>
      </c>
      <c r="C29" s="495" t="s">
        <v>1366</v>
      </c>
      <c r="E29" s="690"/>
      <c r="F29" s="687"/>
      <c r="G29" s="1011">
        <f>SUM(G30:G32)</f>
        <v>0</v>
      </c>
      <c r="H29" s="489"/>
      <c r="I29" s="1011">
        <f>SUM(I30:I32)</f>
        <v>0</v>
      </c>
    </row>
    <row r="30" spans="2:9" s="684" customFormat="1" ht="12.75" x14ac:dyDescent="0.2">
      <c r="B30" s="696" t="s">
        <v>913</v>
      </c>
      <c r="C30" s="496" t="s">
        <v>1484</v>
      </c>
      <c r="E30" s="690"/>
      <c r="F30" s="687"/>
      <c r="G30" s="491"/>
      <c r="H30" s="492"/>
      <c r="I30" s="491"/>
    </row>
    <row r="31" spans="2:9" s="684" customFormat="1" ht="12.75" x14ac:dyDescent="0.2">
      <c r="B31" s="696" t="s">
        <v>914</v>
      </c>
      <c r="C31" s="496" t="s">
        <v>1485</v>
      </c>
      <c r="E31" s="690"/>
      <c r="F31" s="687"/>
      <c r="G31" s="491"/>
      <c r="H31" s="492"/>
      <c r="I31" s="491"/>
    </row>
    <row r="32" spans="2:9" s="684" customFormat="1" ht="12.75" x14ac:dyDescent="0.2">
      <c r="B32" s="696" t="s">
        <v>915</v>
      </c>
      <c r="C32" s="496" t="s">
        <v>1367</v>
      </c>
      <c r="E32" s="690"/>
      <c r="F32" s="687"/>
      <c r="G32" s="491"/>
      <c r="H32" s="492"/>
      <c r="I32" s="491"/>
    </row>
    <row r="33" spans="1:11" s="684" customFormat="1" ht="12" thickBot="1" x14ac:dyDescent="0.25"/>
    <row r="34" spans="1:11" s="684" customFormat="1" ht="13.5" thickBot="1" x14ac:dyDescent="0.25">
      <c r="B34" s="696" t="s">
        <v>916</v>
      </c>
      <c r="C34" s="495" t="s">
        <v>1368</v>
      </c>
      <c r="F34" s="687"/>
      <c r="G34" s="1011">
        <f>SUM(G35:G37)</f>
        <v>0</v>
      </c>
      <c r="H34" s="489"/>
      <c r="I34" s="1011">
        <f>SUM(I35:I37)</f>
        <v>0</v>
      </c>
    </row>
    <row r="35" spans="1:11" s="684" customFormat="1" ht="12.75" x14ac:dyDescent="0.2">
      <c r="B35" s="696" t="s">
        <v>917</v>
      </c>
      <c r="C35" s="496" t="s">
        <v>1486</v>
      </c>
      <c r="E35" s="690"/>
      <c r="F35" s="687"/>
      <c r="G35" s="491"/>
      <c r="H35" s="492"/>
      <c r="I35" s="491"/>
    </row>
    <row r="36" spans="1:11" s="684" customFormat="1" ht="12.75" x14ac:dyDescent="0.2">
      <c r="B36" s="696" t="s">
        <v>918</v>
      </c>
      <c r="C36" s="496" t="s">
        <v>1487</v>
      </c>
      <c r="F36" s="687"/>
      <c r="G36" s="491"/>
      <c r="H36" s="492"/>
      <c r="I36" s="491"/>
    </row>
    <row r="37" spans="1:11" s="684" customFormat="1" ht="12.75" x14ac:dyDescent="0.2">
      <c r="B37" s="696" t="s">
        <v>919</v>
      </c>
      <c r="C37" s="496" t="s">
        <v>1369</v>
      </c>
      <c r="E37" s="690"/>
      <c r="F37" s="687"/>
      <c r="G37" s="491"/>
      <c r="H37" s="492"/>
      <c r="I37" s="491"/>
    </row>
    <row r="38" spans="1:11" s="684" customFormat="1" ht="11.25" x14ac:dyDescent="0.2">
      <c r="I38" s="692"/>
    </row>
    <row r="39" spans="1:11" s="684" customFormat="1" ht="11.25" x14ac:dyDescent="0.2">
      <c r="E39" s="690"/>
      <c r="F39" s="687"/>
      <c r="G39" s="498"/>
      <c r="H39" s="498"/>
      <c r="I39" s="692"/>
    </row>
    <row r="40" spans="1:11" s="684" customFormat="1" ht="28.5" customHeight="1" x14ac:dyDescent="0.25">
      <c r="B40" s="697" t="s">
        <v>590</v>
      </c>
      <c r="C40" s="1149" t="s">
        <v>1370</v>
      </c>
      <c r="D40" s="1149"/>
      <c r="E40" s="1149"/>
      <c r="F40" s="1149"/>
      <c r="G40" s="1149"/>
      <c r="H40" s="691"/>
      <c r="I40" s="692"/>
    </row>
    <row r="41" spans="1:11" s="684" customFormat="1" ht="12.75" x14ac:dyDescent="0.2">
      <c r="B41" s="697" t="s">
        <v>920</v>
      </c>
      <c r="C41" s="490" t="s">
        <v>921</v>
      </c>
      <c r="E41" s="690"/>
      <c r="F41" s="687"/>
      <c r="G41" s="491"/>
      <c r="H41" s="492"/>
      <c r="I41" s="491"/>
    </row>
    <row r="42" spans="1:11" s="684" customFormat="1" ht="12.75" x14ac:dyDescent="0.2">
      <c r="B42" s="697" t="s">
        <v>922</v>
      </c>
      <c r="C42" s="490" t="s">
        <v>1371</v>
      </c>
      <c r="F42" s="687"/>
      <c r="G42" s="491"/>
      <c r="H42" s="492"/>
      <c r="I42" s="491"/>
    </row>
    <row r="43" spans="1:11" s="684" customFormat="1" ht="12.75" x14ac:dyDescent="0.2">
      <c r="B43" s="697" t="s">
        <v>923</v>
      </c>
      <c r="C43" s="490" t="s">
        <v>1372</v>
      </c>
      <c r="E43" s="690"/>
      <c r="F43" s="687"/>
      <c r="G43" s="491"/>
      <c r="H43" s="492"/>
      <c r="I43" s="491"/>
    </row>
    <row r="44" spans="1:11" s="684" customFormat="1" ht="11.25" x14ac:dyDescent="0.2">
      <c r="E44" s="690"/>
      <c r="F44" s="706"/>
      <c r="G44" s="687"/>
      <c r="H44" s="687"/>
      <c r="I44" s="692"/>
      <c r="K44" s="687"/>
    </row>
    <row r="45" spans="1:11" s="684" customFormat="1" ht="11.25" x14ac:dyDescent="0.2">
      <c r="E45" s="690"/>
      <c r="F45" s="706"/>
      <c r="G45" s="687"/>
      <c r="H45" s="687"/>
      <c r="I45" s="692"/>
    </row>
    <row r="46" spans="1:11" s="686" customFormat="1" ht="15.75" x14ac:dyDescent="0.25">
      <c r="A46" s="499"/>
      <c r="B46" s="696" t="s">
        <v>591</v>
      </c>
      <c r="C46" s="488" t="s">
        <v>1446</v>
      </c>
      <c r="D46" s="684"/>
      <c r="E46" s="684"/>
      <c r="F46" s="687"/>
      <c r="G46" s="687"/>
      <c r="H46" s="687"/>
      <c r="I46" s="690"/>
    </row>
    <row r="47" spans="1:11" s="684" customFormat="1" ht="12.75" x14ac:dyDescent="0.2">
      <c r="C47" s="495" t="s">
        <v>1373</v>
      </c>
      <c r="E47" s="690"/>
      <c r="F47" s="687"/>
      <c r="G47" s="498"/>
      <c r="H47" s="498"/>
      <c r="I47" s="692"/>
    </row>
    <row r="48" spans="1:11" s="686" customFormat="1" ht="13.5" thickBot="1" x14ac:dyDescent="0.25">
      <c r="A48" s="684"/>
      <c r="B48" s="696" t="s">
        <v>924</v>
      </c>
      <c r="C48" s="490" t="s">
        <v>1445</v>
      </c>
      <c r="D48" s="684"/>
      <c r="E48" s="690"/>
      <c r="F48" s="687"/>
      <c r="G48" s="491"/>
      <c r="H48" s="492"/>
      <c r="I48" s="491"/>
    </row>
    <row r="49" spans="1:9" s="686" customFormat="1" ht="13.5" thickBot="1" x14ac:dyDescent="0.25">
      <c r="A49" s="684"/>
      <c r="B49" s="696" t="s">
        <v>925</v>
      </c>
      <c r="C49" s="490" t="s">
        <v>1374</v>
      </c>
      <c r="D49" s="684"/>
      <c r="E49" s="690"/>
      <c r="F49" s="687"/>
      <c r="G49" s="1011">
        <f>'Capital Base - Conso'!J86*1.25%</f>
        <v>0</v>
      </c>
      <c r="H49" s="489"/>
      <c r="I49" s="1011">
        <f>'Capital Base - Solo'!$J$76*1.25%</f>
        <v>0</v>
      </c>
    </row>
    <row r="50" spans="1:9" s="684" customFormat="1" ht="13.5" thickBot="1" x14ac:dyDescent="0.25">
      <c r="B50" s="696" t="s">
        <v>926</v>
      </c>
      <c r="C50" s="501" t="s">
        <v>1375</v>
      </c>
      <c r="E50" s="690"/>
      <c r="F50" s="687"/>
      <c r="G50" s="1011">
        <f>IF(ISBLANK(G48),0,MIN(G48,G49))</f>
        <v>0</v>
      </c>
      <c r="H50" s="489"/>
      <c r="I50" s="1011">
        <f>IF(ISBLANK(I48),0,MIN(I48,I49))</f>
        <v>0</v>
      </c>
    </row>
    <row r="51" spans="1:9" s="686" customFormat="1" ht="11.25" x14ac:dyDescent="0.2">
      <c r="A51" s="684"/>
      <c r="D51" s="684"/>
      <c r="E51" s="684"/>
      <c r="F51" s="687"/>
      <c r="G51" s="489"/>
      <c r="H51" s="489"/>
      <c r="I51" s="489"/>
    </row>
    <row r="52" spans="1:9" s="686" customFormat="1" ht="16.5" thickBot="1" x14ac:dyDescent="0.3">
      <c r="A52" s="684"/>
      <c r="B52" s="686" t="s">
        <v>592</v>
      </c>
      <c r="C52" s="488" t="s">
        <v>1376</v>
      </c>
      <c r="D52" s="684"/>
      <c r="E52" s="684"/>
      <c r="F52" s="687"/>
      <c r="G52" s="684"/>
      <c r="H52" s="684"/>
      <c r="I52" s="684"/>
    </row>
    <row r="53" spans="1:9" s="686" customFormat="1" ht="13.5" thickBot="1" x14ac:dyDescent="0.25">
      <c r="A53" s="684"/>
      <c r="B53" s="722" t="s">
        <v>927</v>
      </c>
      <c r="C53" s="502" t="s">
        <v>1377</v>
      </c>
      <c r="D53" s="684"/>
      <c r="E53" s="684"/>
      <c r="F53" s="687"/>
      <c r="G53" s="1011">
        <f>SUM(G54:G57)</f>
        <v>0</v>
      </c>
      <c r="H53" s="489"/>
      <c r="I53" s="1011">
        <f>SUM(I54:I57)</f>
        <v>0</v>
      </c>
    </row>
    <row r="54" spans="1:9" s="686" customFormat="1" ht="12.75" x14ac:dyDescent="0.2">
      <c r="A54" s="684"/>
      <c r="B54" s="722" t="s">
        <v>928</v>
      </c>
      <c r="C54" s="723" t="s">
        <v>1378</v>
      </c>
      <c r="D54" s="684"/>
      <c r="E54" s="684"/>
      <c r="F54" s="687"/>
      <c r="G54" s="491"/>
      <c r="H54" s="492"/>
      <c r="I54" s="491"/>
    </row>
    <row r="55" spans="1:9" s="686" customFormat="1" ht="12.75" x14ac:dyDescent="0.2">
      <c r="A55" s="684"/>
      <c r="B55" s="722" t="s">
        <v>929</v>
      </c>
      <c r="C55" s="723" t="s">
        <v>1379</v>
      </c>
      <c r="D55" s="684"/>
      <c r="E55" s="684"/>
      <c r="F55" s="687"/>
      <c r="G55" s="491"/>
      <c r="H55" s="492"/>
      <c r="I55" s="491"/>
    </row>
    <row r="56" spans="1:9" s="686" customFormat="1" ht="12.75" x14ac:dyDescent="0.2">
      <c r="A56" s="684"/>
      <c r="B56" s="722" t="s">
        <v>930</v>
      </c>
      <c r="C56" s="723" t="s">
        <v>1380</v>
      </c>
      <c r="D56" s="684"/>
      <c r="E56" s="684"/>
      <c r="G56" s="491"/>
      <c r="H56" s="492"/>
      <c r="I56" s="491"/>
    </row>
    <row r="57" spans="1:9" s="686" customFormat="1" ht="13.5" thickBot="1" x14ac:dyDescent="0.25">
      <c r="A57" s="684"/>
      <c r="B57" s="722" t="s">
        <v>1381</v>
      </c>
      <c r="C57" s="723" t="s">
        <v>1382</v>
      </c>
      <c r="D57" s="684"/>
      <c r="E57" s="684"/>
      <c r="F57" s="687"/>
      <c r="G57" s="491"/>
      <c r="H57" s="492"/>
      <c r="I57" s="491"/>
    </row>
    <row r="58" spans="1:9" s="686" customFormat="1" ht="13.5" thickBot="1" x14ac:dyDescent="0.25">
      <c r="A58" s="684"/>
      <c r="B58" s="722" t="s">
        <v>1383</v>
      </c>
      <c r="C58" s="495" t="s">
        <v>1384</v>
      </c>
      <c r="D58" s="684"/>
      <c r="E58" s="684"/>
      <c r="F58" s="687"/>
      <c r="G58" s="1011">
        <f>SUM(G54:G56)</f>
        <v>0</v>
      </c>
      <c r="H58" s="489"/>
      <c r="I58" s="1011">
        <f>SUM(I54:I56)</f>
        <v>0</v>
      </c>
    </row>
    <row r="59" spans="1:9" s="686" customFormat="1" ht="11.25" x14ac:dyDescent="0.2">
      <c r="A59" s="684"/>
      <c r="D59" s="684"/>
      <c r="E59" s="684"/>
      <c r="F59" s="687"/>
      <c r="G59" s="687"/>
      <c r="H59" s="687"/>
      <c r="I59" s="687"/>
    </row>
    <row r="60" spans="1:9" s="686" customFormat="1" ht="15.75" x14ac:dyDescent="0.25">
      <c r="A60" s="684"/>
      <c r="B60" s="686" t="s">
        <v>593</v>
      </c>
      <c r="C60" s="488" t="s">
        <v>931</v>
      </c>
      <c r="D60" s="684"/>
      <c r="E60" s="684"/>
      <c r="F60" s="687"/>
      <c r="G60" s="687"/>
      <c r="H60" s="687"/>
      <c r="I60" s="687"/>
    </row>
    <row r="61" spans="1:9" s="686" customFormat="1" ht="12.75" x14ac:dyDescent="0.2">
      <c r="A61" s="684"/>
      <c r="B61" s="722" t="s">
        <v>932</v>
      </c>
      <c r="C61" s="502" t="s">
        <v>933</v>
      </c>
      <c r="D61" s="684"/>
      <c r="E61" s="684"/>
      <c r="F61" s="687"/>
      <c r="G61" s="491"/>
      <c r="H61" s="492"/>
      <c r="I61" s="491"/>
    </row>
    <row r="62" spans="1:9" s="686" customFormat="1" ht="12.75" x14ac:dyDescent="0.2">
      <c r="A62" s="684"/>
      <c r="B62" s="722" t="s">
        <v>1385</v>
      </c>
      <c r="C62" s="502" t="s">
        <v>1386</v>
      </c>
      <c r="D62" s="684"/>
      <c r="E62" s="684"/>
      <c r="F62" s="687"/>
      <c r="G62" s="491"/>
      <c r="H62" s="492"/>
      <c r="I62" s="491"/>
    </row>
    <row r="63" spans="1:9" s="686" customFormat="1" ht="13.5" thickBot="1" x14ac:dyDescent="0.25">
      <c r="A63" s="684"/>
      <c r="B63" s="722" t="s">
        <v>1387</v>
      </c>
      <c r="C63" s="502" t="s">
        <v>934</v>
      </c>
      <c r="D63" s="684"/>
      <c r="E63" s="684"/>
      <c r="F63" s="687"/>
      <c r="G63" s="491"/>
      <c r="H63" s="492"/>
      <c r="I63" s="491"/>
    </row>
    <row r="64" spans="1:9" s="686" customFormat="1" ht="13.5" thickBot="1" x14ac:dyDescent="0.25">
      <c r="A64" s="684"/>
      <c r="B64" s="722" t="s">
        <v>1388</v>
      </c>
      <c r="C64" s="503" t="s">
        <v>907</v>
      </c>
      <c r="D64" s="684"/>
      <c r="E64" s="684"/>
      <c r="F64" s="687"/>
      <c r="G64" s="1011">
        <f>MAX(0,G61-G62)</f>
        <v>0</v>
      </c>
      <c r="H64" s="489"/>
      <c r="I64" s="1011">
        <f>MAX(0,I61-I62)</f>
        <v>0</v>
      </c>
    </row>
    <row r="65" spans="1:9" s="686" customFormat="1" ht="11.25" x14ac:dyDescent="0.2">
      <c r="A65" s="684"/>
      <c r="D65" s="684"/>
      <c r="E65" s="684"/>
      <c r="F65" s="687"/>
      <c r="G65" s="492"/>
      <c r="H65" s="492"/>
      <c r="I65" s="690"/>
    </row>
    <row r="66" spans="1:9" s="686" customFormat="1" ht="15.75" x14ac:dyDescent="0.25">
      <c r="A66" s="684"/>
      <c r="B66" s="686" t="s">
        <v>512</v>
      </c>
      <c r="C66" s="488" t="s">
        <v>1389</v>
      </c>
      <c r="D66" s="684"/>
      <c r="E66" s="684"/>
      <c r="F66" s="687"/>
      <c r="G66" s="492"/>
      <c r="H66" s="492"/>
      <c r="I66" s="690"/>
    </row>
    <row r="67" spans="1:9" s="686" customFormat="1" ht="12.75" x14ac:dyDescent="0.2">
      <c r="A67" s="684"/>
      <c r="B67" s="686" t="s">
        <v>1390</v>
      </c>
      <c r="C67" s="495" t="s">
        <v>1389</v>
      </c>
      <c r="D67" s="684"/>
      <c r="E67" s="684"/>
      <c r="F67" s="687"/>
      <c r="G67" s="491"/>
      <c r="H67" s="492"/>
      <c r="I67" s="491"/>
    </row>
    <row r="68" spans="1:9" s="686" customFormat="1" ht="11.25" x14ac:dyDescent="0.2">
      <c r="A68" s="684"/>
      <c r="D68" s="684"/>
      <c r="E68" s="684"/>
      <c r="F68" s="687"/>
      <c r="G68" s="492"/>
      <c r="H68" s="492"/>
      <c r="I68" s="690"/>
    </row>
    <row r="69" spans="1:9" s="686" customFormat="1" ht="18" customHeight="1" x14ac:dyDescent="0.25">
      <c r="A69" s="684"/>
      <c r="B69" s="686" t="s">
        <v>513</v>
      </c>
      <c r="C69" s="1149" t="s">
        <v>1270</v>
      </c>
      <c r="D69" s="1149"/>
      <c r="E69" s="1149"/>
      <c r="F69" s="1149"/>
      <c r="G69" s="1149"/>
      <c r="H69" s="691"/>
      <c r="I69" s="690"/>
    </row>
    <row r="70" spans="1:9" s="686" customFormat="1" ht="12.75" x14ac:dyDescent="0.2">
      <c r="A70" s="684"/>
      <c r="B70" s="686" t="s">
        <v>1271</v>
      </c>
      <c r="C70" s="490" t="s">
        <v>1272</v>
      </c>
      <c r="D70" s="684"/>
      <c r="E70" s="684"/>
      <c r="F70" s="687"/>
      <c r="G70" s="491"/>
      <c r="H70" s="492"/>
      <c r="I70" s="491"/>
    </row>
    <row r="71" spans="1:9" s="686" customFormat="1" ht="13.5" thickBot="1" x14ac:dyDescent="0.25">
      <c r="A71" s="684"/>
      <c r="B71" s="686" t="s">
        <v>1273</v>
      </c>
      <c r="C71" s="490" t="s">
        <v>1274</v>
      </c>
      <c r="D71" s="684"/>
      <c r="E71" s="684"/>
      <c r="F71" s="687"/>
      <c r="G71" s="491"/>
      <c r="H71" s="492"/>
      <c r="I71" s="491"/>
    </row>
    <row r="72" spans="1:9" s="686" customFormat="1" ht="13.5" thickBot="1" x14ac:dyDescent="0.25">
      <c r="A72" s="684"/>
      <c r="B72" s="686" t="s">
        <v>1275</v>
      </c>
      <c r="C72" s="501" t="s">
        <v>1488</v>
      </c>
      <c r="D72" s="684"/>
      <c r="E72" s="684"/>
      <c r="F72" s="687"/>
      <c r="G72" s="1011">
        <f>G70+G71</f>
        <v>0</v>
      </c>
      <c r="H72" s="684"/>
      <c r="I72" s="1011">
        <f>I70+I71</f>
        <v>0</v>
      </c>
    </row>
    <row r="73" spans="1:9" s="686" customFormat="1" ht="11.25" x14ac:dyDescent="0.2">
      <c r="A73" s="684"/>
      <c r="D73" s="684"/>
      <c r="E73" s="684"/>
      <c r="F73" s="687"/>
      <c r="G73" s="492"/>
      <c r="H73" s="492"/>
      <c r="I73" s="492"/>
    </row>
    <row r="74" spans="1:9" s="686" customFormat="1" ht="12.75" x14ac:dyDescent="0.2">
      <c r="A74" s="684"/>
      <c r="B74" s="686" t="s">
        <v>1276</v>
      </c>
      <c r="C74" s="490" t="s">
        <v>1277</v>
      </c>
      <c r="D74" s="684"/>
      <c r="E74" s="684"/>
      <c r="F74" s="687"/>
      <c r="G74" s="491"/>
      <c r="H74" s="492"/>
      <c r="I74" s="491"/>
    </row>
    <row r="75" spans="1:9" s="686" customFormat="1" ht="13.5" thickBot="1" x14ac:dyDescent="0.25">
      <c r="A75" s="684"/>
      <c r="B75" s="686" t="s">
        <v>1278</v>
      </c>
      <c r="C75" s="490" t="s">
        <v>1279</v>
      </c>
      <c r="D75" s="684"/>
      <c r="E75" s="684"/>
      <c r="F75" s="687"/>
      <c r="G75" s="491"/>
      <c r="H75" s="492"/>
      <c r="I75" s="491"/>
    </row>
    <row r="76" spans="1:9" s="686" customFormat="1" ht="13.5" thickBot="1" x14ac:dyDescent="0.25">
      <c r="A76" s="684"/>
      <c r="B76" s="686" t="s">
        <v>1280</v>
      </c>
      <c r="C76" s="501" t="s">
        <v>1489</v>
      </c>
      <c r="D76" s="684"/>
      <c r="E76" s="684"/>
      <c r="F76" s="687"/>
      <c r="G76" s="1011">
        <f>G74+G75</f>
        <v>0</v>
      </c>
      <c r="H76" s="684"/>
      <c r="I76" s="1011">
        <f>I74+I75</f>
        <v>0</v>
      </c>
    </row>
    <row r="77" spans="1:9" s="686" customFormat="1" ht="12.75" x14ac:dyDescent="0.2">
      <c r="A77" s="684"/>
      <c r="C77" s="501"/>
      <c r="D77" s="684"/>
      <c r="E77" s="684"/>
      <c r="F77" s="687"/>
      <c r="G77" s="687"/>
      <c r="H77" s="687"/>
      <c r="I77" s="687"/>
    </row>
    <row r="78" spans="1:9" s="684" customFormat="1" ht="12.75" x14ac:dyDescent="0.2">
      <c r="B78" s="686" t="s">
        <v>1281</v>
      </c>
      <c r="C78" s="490" t="s">
        <v>1282</v>
      </c>
      <c r="E78" s="690"/>
      <c r="F78" s="706"/>
      <c r="G78" s="491"/>
      <c r="H78" s="492"/>
      <c r="I78" s="491"/>
    </row>
    <row r="79" spans="1:9" s="684" customFormat="1" ht="13.5" thickBot="1" x14ac:dyDescent="0.25">
      <c r="B79" s="686" t="s">
        <v>1283</v>
      </c>
      <c r="C79" s="490" t="s">
        <v>1284</v>
      </c>
      <c r="D79" s="690"/>
      <c r="E79" s="690"/>
      <c r="F79" s="706"/>
      <c r="G79" s="491"/>
      <c r="H79" s="492"/>
      <c r="I79" s="491"/>
    </row>
    <row r="80" spans="1:9" s="684" customFormat="1" ht="13.5" thickBot="1" x14ac:dyDescent="0.25">
      <c r="B80" s="686" t="s">
        <v>1285</v>
      </c>
      <c r="C80" s="501" t="s">
        <v>1490</v>
      </c>
      <c r="E80" s="690"/>
      <c r="F80" s="687"/>
      <c r="G80" s="1011">
        <f>G78+G79</f>
        <v>0</v>
      </c>
      <c r="I80" s="1011">
        <f>I78+I79</f>
        <v>0</v>
      </c>
    </row>
    <row r="81" spans="1:9" s="684" customFormat="1" ht="13.5" thickBot="1" x14ac:dyDescent="0.25">
      <c r="B81" s="686"/>
      <c r="C81" s="501"/>
      <c r="E81" s="690"/>
      <c r="F81" s="687"/>
      <c r="G81" s="687"/>
      <c r="H81" s="687"/>
      <c r="I81" s="687"/>
    </row>
    <row r="82" spans="1:9" s="684" customFormat="1" ht="13.5" thickBot="1" x14ac:dyDescent="0.25">
      <c r="B82" s="686" t="s">
        <v>1286</v>
      </c>
      <c r="C82" s="490" t="s">
        <v>1287</v>
      </c>
      <c r="E82" s="690"/>
      <c r="F82" s="687"/>
      <c r="G82" s="1011">
        <f>G70+G74+G78</f>
        <v>0</v>
      </c>
      <c r="I82" s="1011">
        <f>I70+I74+I78</f>
        <v>0</v>
      </c>
    </row>
    <row r="83" spans="1:9" s="684" customFormat="1" ht="13.5" thickBot="1" x14ac:dyDescent="0.25">
      <c r="B83" s="686" t="s">
        <v>1288</v>
      </c>
      <c r="C83" s="490" t="s">
        <v>1289</v>
      </c>
      <c r="E83" s="690"/>
      <c r="F83" s="687"/>
      <c r="G83" s="1011">
        <f>G71+G75+G79</f>
        <v>0</v>
      </c>
      <c r="I83" s="1011">
        <f>I71+I75+I79</f>
        <v>0</v>
      </c>
    </row>
    <row r="84" spans="1:9" s="684" customFormat="1" ht="15.75" customHeight="1" thickBot="1" x14ac:dyDescent="0.25">
      <c r="B84" s="686" t="s">
        <v>1290</v>
      </c>
      <c r="C84" s="490" t="s">
        <v>1291</v>
      </c>
      <c r="F84" s="687"/>
      <c r="G84" s="1012">
        <f>G82+G83</f>
        <v>0</v>
      </c>
      <c r="H84" s="498"/>
      <c r="I84" s="1012">
        <f>I82+I83</f>
        <v>0</v>
      </c>
    </row>
    <row r="85" spans="1:9" s="684" customFormat="1" ht="13.5" thickBot="1" x14ac:dyDescent="0.25">
      <c r="B85" s="686" t="s">
        <v>1292</v>
      </c>
      <c r="C85" s="490" t="s">
        <v>1293</v>
      </c>
      <c r="F85" s="687"/>
      <c r="G85" s="1011">
        <f>MAX('Capital Base - Conso'!$J$34*0.1,0)</f>
        <v>0</v>
      </c>
      <c r="H85" s="489"/>
      <c r="I85" s="1011">
        <f>MAX('Capital Base - Solo'!$J$33*10%,0)</f>
        <v>0</v>
      </c>
    </row>
    <row r="86" spans="1:9" s="684" customFormat="1" ht="12.75" customHeight="1" thickBot="1" x14ac:dyDescent="0.25">
      <c r="B86" s="686" t="s">
        <v>1391</v>
      </c>
      <c r="C86" s="504" t="s">
        <v>935</v>
      </c>
      <c r="F86" s="687"/>
      <c r="G86" s="1011">
        <f>MAX(0, $G$84-$G$85)</f>
        <v>0</v>
      </c>
      <c r="H86" s="489"/>
      <c r="I86" s="1011">
        <f>IF(AND(ISNUMBER(I84),ISNUMBER(I85)),MAX(0, I84-I85),"")</f>
        <v>0</v>
      </c>
    </row>
    <row r="87" spans="1:9" s="684" customFormat="1" ht="12.75" customHeight="1" thickBot="1" x14ac:dyDescent="0.25">
      <c r="B87" s="686"/>
      <c r="C87" s="504"/>
      <c r="F87" s="687"/>
      <c r="G87" s="504"/>
      <c r="H87" s="504"/>
      <c r="I87" s="504"/>
    </row>
    <row r="88" spans="1:9" s="684" customFormat="1" ht="13.5" thickBot="1" x14ac:dyDescent="0.25">
      <c r="B88" s="686" t="s">
        <v>1294</v>
      </c>
      <c r="C88" s="490" t="s">
        <v>936</v>
      </c>
      <c r="F88" s="687"/>
      <c r="G88" s="1011">
        <f>IF(G86&gt;0,IF(G82&gt;G85,G71+((G82-G85)*(G70/G82)*$L$1),IF(G82=0,G86*G71/G83,IF(G70&lt;=G85,G86*G71/G83,0))),0)</f>
        <v>0</v>
      </c>
      <c r="H88" s="489"/>
      <c r="I88" s="1011">
        <f>IF(I86&gt;0,IF(I82&gt;I85,I71+((I82-I85)*(I70/I82)*$L$1),IF(I82=0,(I86*(I70/I83)),IF(I70&lt;=I85,I86*I70/I83,0))),0)</f>
        <v>0</v>
      </c>
    </row>
    <row r="89" spans="1:9" s="684" customFormat="1" ht="13.5" thickBot="1" x14ac:dyDescent="0.25">
      <c r="B89" s="686" t="s">
        <v>1295</v>
      </c>
      <c r="C89" s="490" t="s">
        <v>1296</v>
      </c>
      <c r="F89" s="687"/>
      <c r="G89" s="1011">
        <f>IF(G86&gt;0,IF(G82&gt;G85,G75+((G82-G85)*(G74/G82)*$L$1),IF(G82=0,(G86*(G75/G83)),IF(G74&lt;=G85,G86*G75/G83,0))),0)</f>
        <v>0</v>
      </c>
      <c r="H89" s="489"/>
      <c r="I89" s="1011">
        <f>IF(I86&gt;0,IF(I82&gt;I85,I75+((I82-I85)*(I74/I82)*$L$1),IF(I82=0,(I86*(I74/I83)),IF(I74&lt;=I85,I86*I74/I83,0))),0)</f>
        <v>0</v>
      </c>
    </row>
    <row r="90" spans="1:9" s="686" customFormat="1" ht="13.5" thickBot="1" x14ac:dyDescent="0.25">
      <c r="A90" s="684"/>
      <c r="B90" s="686" t="s">
        <v>1297</v>
      </c>
      <c r="C90" s="490" t="s">
        <v>1298</v>
      </c>
      <c r="D90" s="684"/>
      <c r="E90" s="684"/>
      <c r="F90" s="687"/>
      <c r="G90" s="1011">
        <f>IF(G86&gt;0,IF(G82&gt;G85,G79+((G82-G85)*(G78/G82)*$L$1),IF(G82=0,(G86*(G79/G83)),IF(G78&lt;=G85,G86*G79/G83,0))),0)</f>
        <v>0</v>
      </c>
      <c r="H90" s="489"/>
      <c r="I90" s="1011">
        <f>IF(I86&gt;0,IF(I82&gt;I85,I79+((I82-I85)*(I78/I82)*$L$1),IF(I82=0,(I86*(I78/I83)),IF(I78&lt;=I85,I86*I78/I83,0))),0)</f>
        <v>0</v>
      </c>
    </row>
    <row r="91" spans="1:9" s="684" customFormat="1" ht="12.75" x14ac:dyDescent="0.2">
      <c r="C91" s="501"/>
      <c r="F91" s="687"/>
      <c r="G91" s="498"/>
      <c r="H91" s="498"/>
      <c r="I91" s="498"/>
    </row>
    <row r="92" spans="1:9" s="686" customFormat="1" ht="13.5" thickBot="1" x14ac:dyDescent="0.25">
      <c r="A92" s="684"/>
      <c r="C92" s="501" t="s">
        <v>937</v>
      </c>
      <c r="D92" s="684"/>
      <c r="E92" s="684"/>
      <c r="F92" s="687"/>
      <c r="G92" s="498"/>
      <c r="H92" s="498"/>
      <c r="I92" s="498"/>
    </row>
    <row r="93" spans="1:9" s="684" customFormat="1" ht="13.5" thickBot="1" x14ac:dyDescent="0.25">
      <c r="B93" s="686" t="s">
        <v>1392</v>
      </c>
      <c r="C93" s="490" t="s">
        <v>1491</v>
      </c>
      <c r="F93" s="687"/>
      <c r="G93" s="1011">
        <f>G72-G88</f>
        <v>0</v>
      </c>
      <c r="H93" s="489"/>
      <c r="I93" s="1011">
        <f>I72-I88</f>
        <v>0</v>
      </c>
    </row>
    <row r="94" spans="1:9" s="686" customFormat="1" ht="13.5" thickBot="1" x14ac:dyDescent="0.25">
      <c r="A94" s="684"/>
      <c r="B94" s="686" t="s">
        <v>1393</v>
      </c>
      <c r="C94" s="490" t="s">
        <v>1489</v>
      </c>
      <c r="D94" s="684"/>
      <c r="E94" s="684"/>
      <c r="F94" s="687"/>
      <c r="G94" s="1011">
        <f>G76-G89</f>
        <v>0</v>
      </c>
      <c r="H94" s="489"/>
      <c r="I94" s="1011">
        <f>I76-I89</f>
        <v>0</v>
      </c>
    </row>
    <row r="95" spans="1:9" s="684" customFormat="1" ht="13.5" thickBot="1" x14ac:dyDescent="0.25">
      <c r="B95" s="686" t="s">
        <v>1394</v>
      </c>
      <c r="C95" s="490" t="s">
        <v>1492</v>
      </c>
      <c r="F95" s="687"/>
      <c r="G95" s="1011">
        <f>G80-G90</f>
        <v>0</v>
      </c>
      <c r="H95" s="489"/>
      <c r="I95" s="1011">
        <f>I80-I90</f>
        <v>0</v>
      </c>
    </row>
    <row r="96" spans="1:9" s="686" customFormat="1" ht="12.75" x14ac:dyDescent="0.2">
      <c r="A96" s="684"/>
      <c r="C96" s="501"/>
      <c r="D96" s="684"/>
      <c r="F96" s="687"/>
      <c r="G96" s="684"/>
      <c r="H96" s="684"/>
      <c r="I96" s="684"/>
    </row>
    <row r="97" spans="1:11" s="686" customFormat="1" ht="15.75" customHeight="1" x14ac:dyDescent="0.25">
      <c r="A97" s="684"/>
      <c r="B97" s="686" t="s">
        <v>514</v>
      </c>
      <c r="C97" s="1149" t="s">
        <v>1299</v>
      </c>
      <c r="D97" s="1149"/>
      <c r="E97" s="1149"/>
      <c r="F97" s="1149"/>
      <c r="G97" s="1149"/>
      <c r="H97" s="691"/>
      <c r="I97" s="690"/>
    </row>
    <row r="98" spans="1:11" s="686" customFormat="1" ht="12.75" x14ac:dyDescent="0.2">
      <c r="A98" s="684"/>
      <c r="B98" s="686" t="s">
        <v>1395</v>
      </c>
      <c r="C98" s="490" t="s">
        <v>1300</v>
      </c>
      <c r="D98" s="684"/>
      <c r="E98" s="684"/>
      <c r="F98" s="684"/>
      <c r="G98" s="491"/>
      <c r="H98" s="492"/>
      <c r="I98" s="491"/>
    </row>
    <row r="99" spans="1:11" s="686" customFormat="1" ht="13.5" thickBot="1" x14ac:dyDescent="0.25">
      <c r="A99" s="684"/>
      <c r="B99" s="686" t="s">
        <v>1396</v>
      </c>
      <c r="C99" s="490" t="s">
        <v>1301</v>
      </c>
      <c r="D99" s="684"/>
      <c r="E99" s="684"/>
      <c r="F99" s="684"/>
      <c r="G99" s="491"/>
      <c r="H99" s="492"/>
      <c r="I99" s="491"/>
    </row>
    <row r="100" spans="1:11" s="686" customFormat="1" ht="13.5" thickBot="1" x14ac:dyDescent="0.25">
      <c r="A100" s="684"/>
      <c r="B100" s="686" t="s">
        <v>1397</v>
      </c>
      <c r="C100" s="501" t="s">
        <v>1491</v>
      </c>
      <c r="D100" s="684"/>
      <c r="E100" s="684"/>
      <c r="F100" s="684"/>
      <c r="G100" s="1011">
        <f>MAX(0,G98+G99)</f>
        <v>0</v>
      </c>
      <c r="H100" s="489"/>
      <c r="I100" s="1011">
        <f>MAX(0,I98+I99)</f>
        <v>0</v>
      </c>
    </row>
    <row r="101" spans="1:11" s="686" customFormat="1" ht="11.25" x14ac:dyDescent="0.2">
      <c r="A101" s="684"/>
      <c r="D101" s="684"/>
      <c r="E101" s="684"/>
      <c r="F101" s="684"/>
      <c r="G101" s="492"/>
      <c r="H101" s="492"/>
      <c r="I101" s="492"/>
    </row>
    <row r="102" spans="1:11" ht="12.75" x14ac:dyDescent="0.2">
      <c r="B102" s="686" t="s">
        <v>1398</v>
      </c>
      <c r="C102" s="490" t="s">
        <v>1302</v>
      </c>
      <c r="G102" s="491"/>
      <c r="H102" s="492"/>
      <c r="I102" s="491"/>
      <c r="K102" s="689"/>
    </row>
    <row r="103" spans="1:11" ht="13.5" thickBot="1" x14ac:dyDescent="0.25">
      <c r="B103" s="686" t="s">
        <v>1399</v>
      </c>
      <c r="C103" s="490" t="s">
        <v>1303</v>
      </c>
      <c r="G103" s="491"/>
      <c r="H103" s="492"/>
      <c r="I103" s="491"/>
      <c r="K103" s="689"/>
    </row>
    <row r="104" spans="1:11" ht="13.5" thickBot="1" x14ac:dyDescent="0.25">
      <c r="B104" s="686" t="s">
        <v>1400</v>
      </c>
      <c r="C104" s="501" t="s">
        <v>1489</v>
      </c>
      <c r="G104" s="1011">
        <f>MAX(0,G102+G103)</f>
        <v>0</v>
      </c>
      <c r="H104" s="489"/>
      <c r="I104" s="1011">
        <f>MAX(0,I102+I103)</f>
        <v>0</v>
      </c>
      <c r="K104" s="689"/>
    </row>
    <row r="105" spans="1:11" ht="11.25" x14ac:dyDescent="0.2">
      <c r="C105" s="686"/>
      <c r="E105" s="714"/>
      <c r="G105" s="687"/>
      <c r="H105" s="687"/>
      <c r="I105" s="687"/>
      <c r="K105" s="689"/>
    </row>
    <row r="106" spans="1:11" ht="12.75" x14ac:dyDescent="0.2">
      <c r="B106" s="686" t="s">
        <v>1401</v>
      </c>
      <c r="C106" s="490" t="s">
        <v>1304</v>
      </c>
      <c r="E106" s="714"/>
      <c r="F106" s="714"/>
      <c r="G106" s="491"/>
      <c r="H106" s="492"/>
      <c r="I106" s="491"/>
      <c r="K106" s="689"/>
    </row>
    <row r="107" spans="1:11" ht="13.5" thickBot="1" x14ac:dyDescent="0.25">
      <c r="B107" s="686" t="s">
        <v>1402</v>
      </c>
      <c r="C107" s="490" t="s">
        <v>1305</v>
      </c>
      <c r="E107" s="714"/>
      <c r="F107" s="714"/>
      <c r="G107" s="491"/>
      <c r="H107" s="492"/>
      <c r="I107" s="491"/>
      <c r="K107" s="689"/>
    </row>
    <row r="108" spans="1:11" ht="13.5" thickBot="1" x14ac:dyDescent="0.25">
      <c r="B108" s="686" t="s">
        <v>1403</v>
      </c>
      <c r="C108" s="501" t="s">
        <v>1492</v>
      </c>
      <c r="E108" s="714"/>
      <c r="F108" s="714"/>
      <c r="G108" s="1011">
        <f>MAX(0,G106+G107)</f>
        <v>0</v>
      </c>
      <c r="H108" s="489"/>
      <c r="I108" s="1011">
        <f>MAX(0,I106+I107)</f>
        <v>0</v>
      </c>
      <c r="K108" s="689"/>
    </row>
    <row r="109" spans="1:11" s="684" customFormat="1" ht="11.25" x14ac:dyDescent="0.2">
      <c r="E109" s="690"/>
    </row>
    <row r="110" spans="1:11" s="684" customFormat="1" ht="13.5" thickBot="1" x14ac:dyDescent="0.25">
      <c r="B110" s="713"/>
      <c r="C110" s="501"/>
      <c r="E110" s="714"/>
    </row>
    <row r="111" spans="1:11" s="684" customFormat="1" ht="13.5" thickBot="1" x14ac:dyDescent="0.25">
      <c r="B111" s="686" t="s">
        <v>1404</v>
      </c>
      <c r="C111" s="490" t="s">
        <v>1306</v>
      </c>
      <c r="E111" s="690"/>
      <c r="G111" s="1011">
        <f>'Capital Base - Conso'!J38*10%</f>
        <v>0</v>
      </c>
      <c r="H111" s="489"/>
      <c r="I111" s="1011">
        <f>MAX('Capital Base - Solo'!$J$37*10%,0)</f>
        <v>0</v>
      </c>
    </row>
    <row r="112" spans="1:11" s="684" customFormat="1" ht="15.75" customHeight="1" thickBot="1" x14ac:dyDescent="0.25">
      <c r="B112" s="686" t="s">
        <v>1405</v>
      </c>
      <c r="C112" s="501" t="s">
        <v>938</v>
      </c>
      <c r="E112" s="690"/>
      <c r="G112" s="1011">
        <f>IF(G100&gt;G111,IF(G98&gt;G111,G99+(G98-G111)*$L$1,IF(G98&lt;=G111,G99-(G111-G98),0)),0)</f>
        <v>0</v>
      </c>
      <c r="H112" s="489"/>
      <c r="I112" s="1011">
        <f>IF(I100&gt;I111,IF(I98&gt;I111,I99+(I98-I111)*$L$1,IF(I98&lt;=I111,I99-(I111-I98),0)),0)</f>
        <v>0</v>
      </c>
    </row>
    <row r="113" spans="1:11" s="684" customFormat="1" ht="13.5" thickBot="1" x14ac:dyDescent="0.25">
      <c r="B113" s="686" t="s">
        <v>1406</v>
      </c>
      <c r="C113" s="501" t="s">
        <v>1307</v>
      </c>
      <c r="F113" s="687"/>
      <c r="G113" s="1011">
        <f>G102*$L$1+G103</f>
        <v>0</v>
      </c>
      <c r="H113" s="489"/>
      <c r="I113" s="1011">
        <f>(I102)*$L$1+I103</f>
        <v>0</v>
      </c>
    </row>
    <row r="114" spans="1:11" s="684" customFormat="1" ht="13.5" thickBot="1" x14ac:dyDescent="0.25">
      <c r="B114" s="686" t="s">
        <v>1407</v>
      </c>
      <c r="C114" s="501" t="s">
        <v>1308</v>
      </c>
      <c r="F114" s="687"/>
      <c r="G114" s="1011">
        <f>G106*$L$1+G107</f>
        <v>0</v>
      </c>
      <c r="H114" s="489"/>
      <c r="I114" s="1011">
        <f>(I106)*$L$1+I107</f>
        <v>0</v>
      </c>
    </row>
    <row r="115" spans="1:11" s="684" customFormat="1" ht="13.5" thickBot="1" x14ac:dyDescent="0.25">
      <c r="B115" s="686"/>
      <c r="C115" s="501"/>
      <c r="E115" s="690"/>
      <c r="G115" s="688"/>
      <c r="H115" s="489"/>
      <c r="I115" s="688"/>
    </row>
    <row r="116" spans="1:11" s="684" customFormat="1" ht="13.5" thickBot="1" x14ac:dyDescent="0.25">
      <c r="B116" s="686" t="s">
        <v>1408</v>
      </c>
      <c r="C116" s="501" t="s">
        <v>1309</v>
      </c>
      <c r="F116" s="687"/>
      <c r="G116" s="1011">
        <f>IF((G98)&gt;G111,((G98)-G111)*(1-$L$1),0)</f>
        <v>0</v>
      </c>
      <c r="H116" s="489"/>
      <c r="I116" s="1011">
        <f>IF((I98)&gt;I111,((I98)-I111)*(1-$L$1),0)</f>
        <v>0</v>
      </c>
    </row>
    <row r="117" spans="1:11" s="684" customFormat="1" ht="13.5" thickBot="1" x14ac:dyDescent="0.25">
      <c r="B117" s="686" t="s">
        <v>1409</v>
      </c>
      <c r="C117" s="501" t="s">
        <v>1310</v>
      </c>
      <c r="F117" s="687"/>
      <c r="G117" s="1011">
        <f>IF((G102)&gt;0,(G102)*(1-$L$1),0)</f>
        <v>0</v>
      </c>
      <c r="H117" s="489"/>
      <c r="I117" s="1011">
        <f>IF((I102)&gt;0,(I102)*(1-$L$1),0)</f>
        <v>0</v>
      </c>
    </row>
    <row r="118" spans="1:11" s="684" customFormat="1" ht="13.5" thickBot="1" x14ac:dyDescent="0.25">
      <c r="B118" s="686" t="s">
        <v>1410</v>
      </c>
      <c r="C118" s="501" t="s">
        <v>1311</v>
      </c>
      <c r="F118" s="687"/>
      <c r="G118" s="1011">
        <f>IF((G106)&gt;0,(G106)*(1-$L$1),0)</f>
        <v>0</v>
      </c>
      <c r="H118" s="489"/>
      <c r="I118" s="1011">
        <f>IF((I106)&gt;0,(I106)*(1-$L$1),0)</f>
        <v>0</v>
      </c>
    </row>
    <row r="119" spans="1:11" s="684" customFormat="1" ht="11.25" x14ac:dyDescent="0.2">
      <c r="B119" s="686"/>
    </row>
    <row r="120" spans="1:11" s="684" customFormat="1" ht="11.25" x14ac:dyDescent="0.2">
      <c r="B120" s="713"/>
      <c r="E120" s="690"/>
    </row>
    <row r="121" spans="1:11" s="684" customFormat="1" ht="15.75" x14ac:dyDescent="0.25">
      <c r="B121" s="686" t="s">
        <v>515</v>
      </c>
      <c r="C121" s="488" t="s">
        <v>939</v>
      </c>
      <c r="E121" s="690"/>
    </row>
    <row r="122" spans="1:11" s="684" customFormat="1" ht="12.75" x14ac:dyDescent="0.2">
      <c r="B122" s="686" t="s">
        <v>940</v>
      </c>
      <c r="C122" s="490" t="s">
        <v>1312</v>
      </c>
      <c r="E122" s="690"/>
      <c r="G122" s="491"/>
      <c r="H122" s="492"/>
      <c r="I122" s="491"/>
    </row>
    <row r="123" spans="1:11" s="684" customFormat="1" ht="13.5" thickBot="1" x14ac:dyDescent="0.25">
      <c r="B123" s="686" t="s">
        <v>941</v>
      </c>
      <c r="C123" s="490" t="s">
        <v>1313</v>
      </c>
      <c r="E123" s="690"/>
      <c r="G123" s="491"/>
      <c r="H123" s="492"/>
      <c r="I123" s="491"/>
    </row>
    <row r="124" spans="1:11" ht="13.5" thickBot="1" x14ac:dyDescent="0.25">
      <c r="A124" s="686"/>
      <c r="B124" s="686" t="s">
        <v>1167</v>
      </c>
      <c r="C124" s="501" t="s">
        <v>942</v>
      </c>
      <c r="D124" s="686"/>
      <c r="G124" s="1011">
        <f>G122+G123</f>
        <v>0</v>
      </c>
      <c r="H124" s="489"/>
      <c r="I124" s="1011">
        <f>I122+I123</f>
        <v>0</v>
      </c>
      <c r="K124" s="689"/>
    </row>
    <row r="125" spans="1:11" ht="13.5" thickBot="1" x14ac:dyDescent="0.25">
      <c r="A125" s="686"/>
      <c r="B125" s="686" t="s">
        <v>1315</v>
      </c>
      <c r="C125" s="490" t="s">
        <v>1314</v>
      </c>
      <c r="D125" s="686"/>
      <c r="G125" s="1011">
        <f>MAX('Capital Base - Conso'!$J$38*10%,0)</f>
        <v>0</v>
      </c>
      <c r="H125" s="489"/>
      <c r="I125" s="1011">
        <f>MAX('Capital Base - Solo'!$J$37*10%,0)</f>
        <v>0</v>
      </c>
      <c r="K125" s="689"/>
    </row>
    <row r="126" spans="1:11" ht="13.5" thickBot="1" x14ac:dyDescent="0.25">
      <c r="A126" s="686"/>
      <c r="B126" s="686" t="s">
        <v>1316</v>
      </c>
      <c r="C126" s="501" t="s">
        <v>943</v>
      </c>
      <c r="D126" s="686"/>
      <c r="G126" s="1011">
        <f>IF(G124&gt;G125,IF((G122)&gt;G125,G123+(((G122)-G125)*$L$1),IF((G122)=0,G123-G125,IF((G122)&lt;=G125,G124-G125))),0)</f>
        <v>0</v>
      </c>
      <c r="H126" s="489"/>
      <c r="I126" s="1011">
        <f>IF(I124&gt;I125,IF((I122)&gt;I125,I123+(((I122)-I125)*$L$1),IF((I122)=0,I123-I125,IF((I122)&lt;=I125,I124-I125))),0)</f>
        <v>0</v>
      </c>
      <c r="K126" s="689"/>
    </row>
    <row r="127" spans="1:11" ht="13.5" thickBot="1" x14ac:dyDescent="0.25">
      <c r="A127" s="686"/>
      <c r="B127" s="689"/>
      <c r="C127" s="501"/>
      <c r="D127" s="686"/>
      <c r="K127" s="689"/>
    </row>
    <row r="128" spans="1:11" ht="13.5" thickBot="1" x14ac:dyDescent="0.25">
      <c r="A128" s="686"/>
      <c r="B128" s="686" t="s">
        <v>1411</v>
      </c>
      <c r="C128" s="501" t="s">
        <v>1309</v>
      </c>
      <c r="E128" s="684"/>
      <c r="F128" s="687"/>
      <c r="G128" s="1011">
        <f>IF((G122)&gt;G125,((G122)-G125)*(1-$L$1),0)</f>
        <v>0</v>
      </c>
      <c r="H128" s="489"/>
      <c r="I128" s="1011">
        <f>IF((I122)&gt;I125,((I122)-I125)*(1-$L$1),0)</f>
        <v>0</v>
      </c>
      <c r="K128" s="689"/>
    </row>
    <row r="129" spans="1:11" ht="12.75" x14ac:dyDescent="0.2">
      <c r="A129" s="686"/>
      <c r="B129" s="686"/>
      <c r="C129" s="501"/>
      <c r="D129" s="686"/>
      <c r="K129" s="689"/>
    </row>
    <row r="130" spans="1:11" ht="15.75" customHeight="1" thickBot="1" x14ac:dyDescent="0.3">
      <c r="A130" s="686"/>
      <c r="B130" s="684" t="s">
        <v>516</v>
      </c>
      <c r="C130" s="507" t="s">
        <v>944</v>
      </c>
      <c r="D130" s="686"/>
      <c r="K130" s="689"/>
    </row>
    <row r="131" spans="1:11" ht="13.5" thickBot="1" x14ac:dyDescent="0.25">
      <c r="A131" s="686"/>
      <c r="B131" s="684" t="s">
        <v>1412</v>
      </c>
      <c r="C131" s="490" t="s">
        <v>945</v>
      </c>
      <c r="D131" s="686"/>
      <c r="G131" s="1011">
        <f>G18</f>
        <v>0</v>
      </c>
      <c r="H131" s="489"/>
      <c r="I131" s="1011">
        <f>I18</f>
        <v>0</v>
      </c>
      <c r="K131" s="689"/>
    </row>
    <row r="132" spans="1:11" ht="13.5" thickBot="1" x14ac:dyDescent="0.25">
      <c r="A132" s="686"/>
      <c r="B132" s="684" t="s">
        <v>1413</v>
      </c>
      <c r="C132" s="490" t="s">
        <v>1268</v>
      </c>
      <c r="D132" s="686"/>
      <c r="G132" s="1011">
        <f>G19</f>
        <v>0</v>
      </c>
      <c r="H132" s="489"/>
      <c r="I132" s="1011">
        <f>I19</f>
        <v>0</v>
      </c>
      <c r="K132" s="689"/>
    </row>
    <row r="133" spans="1:11" ht="13.5" thickBot="1" x14ac:dyDescent="0.25">
      <c r="A133" s="686"/>
      <c r="B133" s="684" t="s">
        <v>1414</v>
      </c>
      <c r="C133" s="490" t="s">
        <v>1306</v>
      </c>
      <c r="D133" s="686"/>
      <c r="G133" s="1011">
        <f>MAX('Capital Base - Conso'!$J$38*10%,0)</f>
        <v>0</v>
      </c>
      <c r="H133" s="489"/>
      <c r="I133" s="1011">
        <f>MAX('Capital Base - Solo'!$J$37*10%,0)</f>
        <v>0</v>
      </c>
      <c r="K133" s="689"/>
    </row>
    <row r="134" spans="1:11" ht="13.5" thickBot="1" x14ac:dyDescent="0.25">
      <c r="A134" s="686"/>
      <c r="B134" s="684" t="s">
        <v>1415</v>
      </c>
      <c r="C134" s="501" t="s">
        <v>943</v>
      </c>
      <c r="D134" s="686"/>
      <c r="G134" s="1011">
        <f>IF(G131+G132-G133&gt;0,IF(G131&gt;G133,G132+(G131-G133)*$L$1,IF(G131&lt;=G133,MAX(0,G131+G132-G133),0)),0)</f>
        <v>0</v>
      </c>
      <c r="H134" s="489"/>
      <c r="I134" s="1011">
        <f>IF(I131+I132-I133&gt;0,IF(I131&gt;I133,I132+(I131-I133)*$L$1,IF(I131&lt;=I133,MAX(0,I131+I132-I133),0)),0)</f>
        <v>0</v>
      </c>
      <c r="K134" s="689"/>
    </row>
    <row r="135" spans="1:11" ht="13.5" thickBot="1" x14ac:dyDescent="0.25">
      <c r="A135" s="686"/>
      <c r="B135" s="689"/>
      <c r="C135" s="501"/>
      <c r="D135" s="686"/>
      <c r="K135" s="689"/>
    </row>
    <row r="136" spans="1:11" ht="13.5" thickBot="1" x14ac:dyDescent="0.25">
      <c r="A136" s="686"/>
      <c r="B136" s="684" t="s">
        <v>1416</v>
      </c>
      <c r="C136" s="501" t="s">
        <v>1309</v>
      </c>
      <c r="E136" s="684"/>
      <c r="F136" s="687"/>
      <c r="G136" s="1011">
        <f>IF(G131&gt;G133,(G131-G133)*(1-$L$1),0)</f>
        <v>0</v>
      </c>
      <c r="H136" s="489"/>
      <c r="I136" s="1011">
        <f>IF(I131&gt;I133,(I131-I133)*(1-$L$1),0)</f>
        <v>0</v>
      </c>
      <c r="K136" s="689"/>
    </row>
    <row r="137" spans="1:11" ht="12.75" x14ac:dyDescent="0.2">
      <c r="A137" s="686"/>
      <c r="B137" s="686"/>
      <c r="C137" s="501"/>
      <c r="D137" s="686"/>
      <c r="K137" s="689"/>
    </row>
    <row r="138" spans="1:11" ht="15.75" customHeight="1" thickBot="1" x14ac:dyDescent="0.3">
      <c r="A138" s="686"/>
      <c r="B138" s="686" t="s">
        <v>1417</v>
      </c>
      <c r="C138" s="507" t="s">
        <v>1138</v>
      </c>
      <c r="D138" s="686"/>
      <c r="K138" s="689"/>
    </row>
    <row r="139" spans="1:11" ht="13.5" thickBot="1" x14ac:dyDescent="0.25">
      <c r="A139" s="686"/>
      <c r="B139" s="686" t="s">
        <v>1418</v>
      </c>
      <c r="C139" s="490" t="s">
        <v>1317</v>
      </c>
      <c r="D139" s="686"/>
      <c r="G139" s="1011">
        <f>IF((G98)&gt;G111,G111,(G98))</f>
        <v>0</v>
      </c>
      <c r="H139" s="489"/>
      <c r="I139" s="1011">
        <f>IF((I98)&gt;I111,I111,(I98))</f>
        <v>0</v>
      </c>
      <c r="K139" s="689"/>
    </row>
    <row r="140" spans="1:11" ht="13.5" thickBot="1" x14ac:dyDescent="0.25">
      <c r="A140" s="686"/>
      <c r="B140" s="686" t="s">
        <v>1419</v>
      </c>
      <c r="C140" s="490" t="s">
        <v>1318</v>
      </c>
      <c r="D140" s="686"/>
      <c r="G140" s="1011">
        <f>IF((G98)&gt;G111,0,IF(G111-(G98)&gt;G99,G99,G111-(G98)))</f>
        <v>0</v>
      </c>
      <c r="H140" s="489"/>
      <c r="I140" s="1011">
        <f>IF((I98)&gt;I111,0,IF(I111-(I98)&gt;I99,I99,I111-(I98)))</f>
        <v>0</v>
      </c>
      <c r="K140" s="689"/>
    </row>
    <row r="141" spans="1:11" ht="13.5" thickBot="1" x14ac:dyDescent="0.25">
      <c r="A141" s="686"/>
      <c r="B141" s="686" t="s">
        <v>1420</v>
      </c>
      <c r="C141" s="490" t="s">
        <v>1319</v>
      </c>
      <c r="D141" s="686"/>
      <c r="G141" s="1011">
        <f>IF((G122)&gt;G125,G125,(G122))</f>
        <v>0</v>
      </c>
      <c r="H141" s="489"/>
      <c r="I141" s="1011">
        <f>IF((I122)&gt;I125,I125,(I122))</f>
        <v>0</v>
      </c>
      <c r="K141" s="689"/>
    </row>
    <row r="142" spans="1:11" ht="13.5" thickBot="1" x14ac:dyDescent="0.25">
      <c r="A142" s="686"/>
      <c r="B142" s="686" t="s">
        <v>1421</v>
      </c>
      <c r="C142" s="490" t="s">
        <v>1320</v>
      </c>
      <c r="D142" s="686"/>
      <c r="G142" s="1011">
        <f>IF((G122)&gt;G125,0,IF(G125-(G122)&gt;G123,G123,(G125-(G122))))</f>
        <v>0</v>
      </c>
      <c r="H142" s="489"/>
      <c r="I142" s="1011">
        <f>IF((I122)&gt;I125,0,IF(I125-(I122)&gt;I123,I123,(I125-(I122))))</f>
        <v>0</v>
      </c>
      <c r="K142" s="689"/>
    </row>
    <row r="143" spans="1:11" ht="13.5" thickBot="1" x14ac:dyDescent="0.25">
      <c r="A143" s="686"/>
      <c r="B143" s="686" t="s">
        <v>1422</v>
      </c>
      <c r="C143" s="490" t="s">
        <v>1321</v>
      </c>
      <c r="D143" s="686"/>
      <c r="E143" s="686"/>
      <c r="G143" s="1011">
        <f>IF(G131&gt;G133,G133,G131)</f>
        <v>0</v>
      </c>
      <c r="H143" s="489"/>
      <c r="I143" s="1011">
        <f>IF(I131&gt;I133,I133,I131)</f>
        <v>0</v>
      </c>
      <c r="K143" s="689"/>
    </row>
    <row r="144" spans="1:11" ht="13.5" thickBot="1" x14ac:dyDescent="0.25">
      <c r="A144" s="686"/>
      <c r="B144" s="686" t="s">
        <v>1423</v>
      </c>
      <c r="C144" s="490" t="s">
        <v>1322</v>
      </c>
      <c r="D144" s="686"/>
      <c r="E144" s="686"/>
      <c r="G144" s="1011">
        <f>IF(G131&gt;=G133,0,IF(G131&lt;G133,IF(AND(G132&gt;0,(G131+G132)&gt;G133),G133-G131,G132)))</f>
        <v>0</v>
      </c>
      <c r="H144" s="489"/>
      <c r="I144" s="1011">
        <f>IF(I131&gt;=I133,0,IF(I131&lt;I133,IF(AND(I132&gt;0,(I131+I132)&gt;I133),I133-I131,I132)))</f>
        <v>0</v>
      </c>
      <c r="K144" s="689"/>
    </row>
    <row r="145" spans="1:11" ht="13.5" thickBot="1" x14ac:dyDescent="0.25">
      <c r="A145" s="686"/>
      <c r="B145" s="686" t="s">
        <v>1424</v>
      </c>
      <c r="C145" s="501" t="s">
        <v>1323</v>
      </c>
      <c r="D145" s="686"/>
      <c r="E145" s="686"/>
      <c r="G145" s="1011">
        <f>G139+G141+G143</f>
        <v>0</v>
      </c>
      <c r="H145" s="489"/>
      <c r="I145" s="1011">
        <f>I139+I141+I143</f>
        <v>0</v>
      </c>
      <c r="K145" s="689"/>
    </row>
    <row r="146" spans="1:11" ht="13.5" thickBot="1" x14ac:dyDescent="0.25">
      <c r="A146" s="686"/>
      <c r="B146" s="686" t="s">
        <v>1425</v>
      </c>
      <c r="C146" s="501" t="s">
        <v>1324</v>
      </c>
      <c r="D146" s="686"/>
      <c r="E146" s="686"/>
      <c r="G146" s="1011">
        <f>G140+G142+G144</f>
        <v>0</v>
      </c>
      <c r="H146" s="489"/>
      <c r="I146" s="1011">
        <f>I140+I142+I144</f>
        <v>0</v>
      </c>
      <c r="K146" s="689"/>
    </row>
    <row r="147" spans="1:11" ht="12" customHeight="1" thickBot="1" x14ac:dyDescent="0.25">
      <c r="A147" s="686"/>
      <c r="B147" s="686" t="s">
        <v>1426</v>
      </c>
      <c r="C147" s="501" t="s">
        <v>1427</v>
      </c>
      <c r="D147" s="686"/>
      <c r="E147" s="686"/>
      <c r="G147" s="1011">
        <f>MAX(0,0.15*'Capital Base - Conso'!$J$45)</f>
        <v>0</v>
      </c>
      <c r="H147" s="489"/>
      <c r="I147" s="1011">
        <f>MAX(0,0.15*'Capital Base - Solo'!$J$44)</f>
        <v>0</v>
      </c>
      <c r="K147" s="689"/>
    </row>
    <row r="148" spans="1:11" ht="13.5" thickBot="1" x14ac:dyDescent="0.25">
      <c r="A148" s="686"/>
      <c r="B148" s="686" t="s">
        <v>1428</v>
      </c>
      <c r="C148" s="501" t="s">
        <v>946</v>
      </c>
      <c r="D148" s="686"/>
      <c r="E148" s="686"/>
      <c r="G148" s="1011">
        <f>IF(G145&gt;G147,G146+(G145-G147)*$L$1,IF(G145&lt;=G147,IF(G145+G146&gt;G147,G145+G146-G147,0)))</f>
        <v>0</v>
      </c>
      <c r="H148" s="489"/>
      <c r="I148" s="1011">
        <f>IF(I145&gt;I147,I146+(I145-I147)*$L$1,IF(I145&lt;=I147,IF(I145+I146&gt;I147,I145+I146-I147,0)))</f>
        <v>0</v>
      </c>
      <c r="K148" s="689"/>
    </row>
    <row r="149" spans="1:11" ht="4.5" customHeight="1" x14ac:dyDescent="0.2">
      <c r="A149" s="686"/>
      <c r="C149" s="502"/>
      <c r="D149" s="686"/>
      <c r="E149" s="686"/>
      <c r="K149" s="689"/>
    </row>
    <row r="150" spans="1:11" ht="9.75" customHeight="1" thickBot="1" x14ac:dyDescent="0.25">
      <c r="A150" s="686"/>
      <c r="B150" s="686" t="s">
        <v>1429</v>
      </c>
      <c r="C150" s="501" t="s">
        <v>947</v>
      </c>
      <c r="D150" s="686"/>
      <c r="E150" s="686"/>
      <c r="K150" s="689"/>
    </row>
    <row r="151" spans="1:11" ht="13.5" thickBot="1" x14ac:dyDescent="0.25">
      <c r="A151" s="686"/>
      <c r="B151" s="686" t="s">
        <v>1430</v>
      </c>
      <c r="C151" s="490" t="s">
        <v>948</v>
      </c>
      <c r="D151" s="686"/>
      <c r="E151" s="686"/>
      <c r="G151" s="1011">
        <f>IF(G148=0,G139+G140,IF(G145&gt;G147,G139-G148*(G139/G145),G139+G140-G148*(G140/G146)))</f>
        <v>0</v>
      </c>
      <c r="H151" s="489"/>
      <c r="I151" s="1011">
        <f>IF(I148=0,I139+I140,IF(I145&gt;I147,I139-I148*(I139/I145),I139+I140-I148*(I140/I146)))</f>
        <v>0</v>
      </c>
      <c r="K151" s="689"/>
    </row>
    <row r="152" spans="1:11" ht="13.5" thickBot="1" x14ac:dyDescent="0.25">
      <c r="A152" s="686"/>
      <c r="B152" s="686" t="s">
        <v>1431</v>
      </c>
      <c r="C152" s="490" t="s">
        <v>939</v>
      </c>
      <c r="D152" s="686"/>
      <c r="E152" s="686"/>
      <c r="G152" s="1011">
        <f>IF(G148=0,G141+G142,IF(G145&gt;G147,G141-G148*(G141/G145),G141+G142-G148*(G142/G146)))</f>
        <v>0</v>
      </c>
      <c r="H152" s="489"/>
      <c r="I152" s="1011">
        <f>IF(I148=0,I141+I142,IF(I145&gt;I147,I141-I148*(I141/I145),I141+I142-I148*(I142/I146)))</f>
        <v>0</v>
      </c>
      <c r="K152" s="689"/>
    </row>
    <row r="153" spans="1:11" ht="13.5" thickBot="1" x14ac:dyDescent="0.25">
      <c r="A153" s="686"/>
      <c r="B153" s="686" t="s">
        <v>1432</v>
      </c>
      <c r="C153" s="490" t="s">
        <v>944</v>
      </c>
      <c r="D153" s="686"/>
      <c r="E153" s="686"/>
      <c r="G153" s="1011">
        <f>IF(G148=0,G143+G144,IF(G145&gt;G147,G143-G148*(G143/G145),G143+G144-G148*(G144/G146)))</f>
        <v>0</v>
      </c>
      <c r="H153" s="489"/>
      <c r="I153" s="1011">
        <f>IF(I148=0,I143+I144,IF(I145&gt;I147,I143-I148*(I143/I145),I143+I144-I148*(I144/I146)))</f>
        <v>0</v>
      </c>
      <c r="K153" s="689"/>
    </row>
    <row r="154" spans="1:11" ht="13.5" thickBot="1" x14ac:dyDescent="0.25">
      <c r="A154" s="686"/>
      <c r="B154" s="686" t="s">
        <v>1433</v>
      </c>
      <c r="C154" s="490" t="s">
        <v>568</v>
      </c>
      <c r="D154" s="686"/>
      <c r="E154" s="686"/>
      <c r="G154" s="1011">
        <f>SUM(G151:G153)</f>
        <v>0</v>
      </c>
      <c r="H154" s="489"/>
      <c r="I154" s="1011">
        <f>SUM(I151:I153)</f>
        <v>0</v>
      </c>
      <c r="K154" s="689"/>
    </row>
    <row r="155" spans="1:11" ht="11.25" x14ac:dyDescent="0.2">
      <c r="A155" s="686"/>
      <c r="B155" s="686"/>
      <c r="C155" s="686"/>
      <c r="D155" s="686"/>
      <c r="E155" s="686"/>
      <c r="K155" s="689"/>
    </row>
    <row r="156" spans="1:11" ht="11.25" x14ac:dyDescent="0.2">
      <c r="A156" s="686"/>
      <c r="B156" s="686"/>
      <c r="C156" s="686"/>
      <c r="D156" s="686"/>
      <c r="E156" s="686"/>
      <c r="K156" s="689"/>
    </row>
    <row r="157" spans="1:11" ht="11.25" x14ac:dyDescent="0.2">
      <c r="A157" s="686"/>
      <c r="B157" s="686"/>
      <c r="C157" s="686"/>
      <c r="D157" s="686"/>
      <c r="E157" s="686"/>
      <c r="K157" s="689"/>
    </row>
    <row r="158" spans="1:11" ht="11.25" hidden="1" x14ac:dyDescent="0.2">
      <c r="A158" s="686"/>
      <c r="B158" s="686"/>
      <c r="C158" s="686"/>
      <c r="D158" s="686"/>
      <c r="E158" s="686"/>
      <c r="K158" s="689"/>
    </row>
    <row r="159" spans="1:11" ht="11.25" hidden="1" x14ac:dyDescent="0.2">
      <c r="A159" s="686"/>
      <c r="B159" s="686"/>
      <c r="C159" s="686"/>
      <c r="D159" s="686"/>
      <c r="E159" s="686"/>
      <c r="K159" s="689"/>
    </row>
    <row r="160" spans="1:11" ht="11.25" hidden="1" x14ac:dyDescent="0.2">
      <c r="A160" s="686"/>
      <c r="B160" s="686"/>
      <c r="C160" s="686"/>
      <c r="D160" s="686"/>
      <c r="E160" s="686"/>
      <c r="K160" s="689"/>
    </row>
    <row r="161" spans="1:11" ht="11.25" hidden="1" x14ac:dyDescent="0.2">
      <c r="A161" s="686"/>
      <c r="B161" s="686"/>
      <c r="C161" s="686"/>
      <c r="D161" s="686"/>
      <c r="E161" s="686"/>
      <c r="K161" s="689"/>
    </row>
    <row r="162" spans="1:11" ht="11.25" hidden="1" x14ac:dyDescent="0.2">
      <c r="A162" s="686"/>
      <c r="B162" s="686"/>
      <c r="C162" s="686"/>
      <c r="D162" s="686"/>
      <c r="E162" s="686"/>
      <c r="K162" s="689"/>
    </row>
    <row r="163" spans="1:11" ht="11.25" hidden="1" x14ac:dyDescent="0.2">
      <c r="A163" s="686"/>
      <c r="B163" s="686"/>
      <c r="C163" s="686"/>
      <c r="D163" s="686"/>
      <c r="E163" s="686"/>
      <c r="K163" s="689"/>
    </row>
    <row r="164" spans="1:11" ht="11.25" hidden="1" x14ac:dyDescent="0.2">
      <c r="A164" s="686"/>
      <c r="B164" s="686"/>
      <c r="C164" s="686"/>
      <c r="D164" s="686"/>
      <c r="E164" s="686"/>
      <c r="K164" s="689"/>
    </row>
    <row r="165" spans="1:11" ht="11.25" hidden="1" x14ac:dyDescent="0.2">
      <c r="A165" s="686"/>
      <c r="B165" s="686"/>
      <c r="C165" s="686"/>
      <c r="D165" s="686"/>
      <c r="E165" s="686"/>
      <c r="K165" s="689"/>
    </row>
    <row r="166" spans="1:11" ht="11.25" hidden="1" x14ac:dyDescent="0.2">
      <c r="A166" s="686"/>
      <c r="B166" s="686"/>
      <c r="C166" s="686"/>
      <c r="D166" s="686"/>
      <c r="E166" s="686"/>
      <c r="K166" s="689"/>
    </row>
    <row r="167" spans="1:11" ht="11.25" hidden="1" x14ac:dyDescent="0.2">
      <c r="A167" s="686"/>
      <c r="B167" s="686"/>
      <c r="C167" s="686"/>
      <c r="D167" s="686"/>
      <c r="E167" s="686"/>
      <c r="K167" s="689"/>
    </row>
    <row r="168" spans="1:11" ht="11.25" hidden="1" x14ac:dyDescent="0.2">
      <c r="A168" s="686"/>
      <c r="B168" s="686"/>
      <c r="C168" s="686"/>
      <c r="D168" s="686"/>
      <c r="E168" s="686"/>
      <c r="K168" s="689"/>
    </row>
    <row r="169" spans="1:11" ht="11.25" hidden="1" x14ac:dyDescent="0.2">
      <c r="A169" s="686"/>
      <c r="B169" s="686"/>
      <c r="C169" s="686"/>
      <c r="D169" s="686"/>
      <c r="E169" s="686"/>
      <c r="K169" s="689"/>
    </row>
    <row r="170" spans="1:11" ht="11.25" hidden="1" x14ac:dyDescent="0.2">
      <c r="A170" s="686"/>
      <c r="B170" s="686"/>
      <c r="C170" s="686"/>
      <c r="D170" s="686"/>
      <c r="E170" s="686"/>
      <c r="K170" s="689"/>
    </row>
    <row r="171" spans="1:11" ht="11.25" hidden="1" x14ac:dyDescent="0.2">
      <c r="A171" s="686"/>
      <c r="B171" s="686"/>
      <c r="C171" s="686"/>
      <c r="D171" s="686"/>
      <c r="E171" s="686"/>
      <c r="K171" s="689"/>
    </row>
    <row r="172" spans="1:11" ht="11.25" hidden="1" x14ac:dyDescent="0.2">
      <c r="A172" s="686"/>
      <c r="B172" s="686"/>
      <c r="C172" s="686"/>
      <c r="D172" s="686"/>
      <c r="E172" s="686"/>
      <c r="K172" s="689"/>
    </row>
    <row r="173" spans="1:11" ht="11.25" hidden="1" x14ac:dyDescent="0.2">
      <c r="A173" s="686"/>
      <c r="B173" s="686"/>
      <c r="C173" s="686"/>
      <c r="D173" s="686"/>
      <c r="E173" s="686"/>
      <c r="K173" s="689"/>
    </row>
    <row r="174" spans="1:11" ht="11.25" hidden="1" x14ac:dyDescent="0.2">
      <c r="A174" s="686"/>
      <c r="B174" s="686"/>
      <c r="C174" s="686"/>
      <c r="D174" s="686"/>
      <c r="E174" s="686"/>
      <c r="K174" s="689"/>
    </row>
    <row r="175" spans="1:11" ht="11.25" hidden="1" x14ac:dyDescent="0.2">
      <c r="A175" s="686"/>
      <c r="B175" s="686"/>
      <c r="C175" s="686"/>
      <c r="D175" s="686"/>
      <c r="E175" s="686"/>
      <c r="K175" s="689"/>
    </row>
    <row r="176" spans="1:11" ht="11.25" hidden="1" x14ac:dyDescent="0.2">
      <c r="A176" s="686"/>
      <c r="B176" s="686"/>
      <c r="C176" s="686"/>
      <c r="D176" s="686"/>
      <c r="E176" s="686"/>
      <c r="K176" s="689"/>
    </row>
    <row r="177" spans="1:11" ht="11.25" hidden="1" x14ac:dyDescent="0.2">
      <c r="A177" s="686"/>
      <c r="B177" s="686"/>
      <c r="C177" s="686"/>
      <c r="D177" s="686"/>
      <c r="E177" s="686"/>
      <c r="K177" s="689"/>
    </row>
    <row r="178" spans="1:11" ht="11.25" hidden="1" x14ac:dyDescent="0.2">
      <c r="A178" s="686"/>
      <c r="B178" s="686"/>
      <c r="C178" s="686"/>
      <c r="D178" s="686"/>
      <c r="E178" s="686"/>
      <c r="K178" s="689"/>
    </row>
    <row r="179" spans="1:11" ht="11.25" hidden="1" x14ac:dyDescent="0.2">
      <c r="A179" s="686"/>
      <c r="B179" s="686"/>
      <c r="C179" s="686"/>
      <c r="D179" s="686"/>
      <c r="E179" s="686"/>
      <c r="K179" s="689"/>
    </row>
    <row r="180" spans="1:11" ht="11.25" hidden="1" x14ac:dyDescent="0.2">
      <c r="A180" s="686"/>
      <c r="B180" s="686"/>
      <c r="C180" s="686"/>
      <c r="D180" s="686"/>
      <c r="E180" s="686"/>
      <c r="K180" s="689"/>
    </row>
    <row r="181" spans="1:11" ht="11.25" hidden="1" x14ac:dyDescent="0.2">
      <c r="A181" s="686"/>
      <c r="B181" s="686"/>
      <c r="C181" s="686"/>
      <c r="D181" s="686"/>
      <c r="E181" s="686"/>
      <c r="K181" s="689"/>
    </row>
    <row r="182" spans="1:11" ht="11.25" hidden="1" x14ac:dyDescent="0.2">
      <c r="A182" s="686"/>
      <c r="B182" s="686"/>
      <c r="C182" s="686"/>
      <c r="D182" s="686"/>
      <c r="E182" s="686"/>
      <c r="K182" s="689"/>
    </row>
    <row r="183" spans="1:11" ht="11.25" hidden="1" x14ac:dyDescent="0.2">
      <c r="A183" s="686"/>
      <c r="B183" s="686"/>
      <c r="C183" s="686"/>
      <c r="D183" s="686"/>
      <c r="E183" s="686"/>
      <c r="K183" s="689"/>
    </row>
    <row r="184" spans="1:11" ht="11.25" hidden="1" x14ac:dyDescent="0.2">
      <c r="A184" s="686"/>
      <c r="B184" s="686"/>
      <c r="C184" s="686"/>
      <c r="D184" s="686"/>
      <c r="E184" s="686"/>
      <c r="K184" s="689"/>
    </row>
    <row r="185" spans="1:11" ht="11.25" hidden="1" x14ac:dyDescent="0.2">
      <c r="A185" s="686"/>
      <c r="B185" s="686"/>
      <c r="C185" s="686"/>
      <c r="D185" s="686"/>
      <c r="E185" s="686"/>
      <c r="K185" s="689"/>
    </row>
    <row r="186" spans="1:11" ht="11.25" hidden="1" x14ac:dyDescent="0.2">
      <c r="A186" s="686"/>
      <c r="B186" s="686"/>
      <c r="C186" s="686"/>
      <c r="D186" s="686"/>
      <c r="E186" s="686"/>
      <c r="K186" s="689"/>
    </row>
    <row r="187" spans="1:11" ht="11.25" hidden="1" x14ac:dyDescent="0.2">
      <c r="A187" s="686"/>
      <c r="B187" s="686"/>
      <c r="C187" s="686"/>
      <c r="D187" s="686"/>
      <c r="E187" s="686"/>
      <c r="K187" s="689"/>
    </row>
    <row r="188" spans="1:11" ht="11.25" hidden="1" x14ac:dyDescent="0.2">
      <c r="A188" s="686"/>
      <c r="B188" s="686"/>
      <c r="C188" s="686"/>
      <c r="D188" s="686"/>
      <c r="E188" s="686"/>
      <c r="K188" s="689"/>
    </row>
    <row r="189" spans="1:11" ht="11.25" hidden="1" x14ac:dyDescent="0.2">
      <c r="A189" s="686"/>
      <c r="B189" s="686"/>
      <c r="C189" s="686"/>
      <c r="D189" s="686"/>
      <c r="E189" s="686"/>
      <c r="K189" s="689"/>
    </row>
    <row r="190" spans="1:11" ht="11.25" hidden="1" x14ac:dyDescent="0.2">
      <c r="A190" s="686"/>
      <c r="B190" s="686"/>
      <c r="C190" s="686"/>
      <c r="D190" s="686"/>
      <c r="E190" s="686"/>
      <c r="K190" s="689"/>
    </row>
    <row r="191" spans="1:11" ht="11.25" hidden="1" x14ac:dyDescent="0.2">
      <c r="A191" s="686"/>
      <c r="B191" s="686"/>
      <c r="C191" s="686"/>
      <c r="D191" s="686"/>
      <c r="E191" s="686"/>
      <c r="K191" s="689"/>
    </row>
    <row r="192" spans="1:11" ht="11.25" hidden="1" x14ac:dyDescent="0.2">
      <c r="A192" s="686"/>
      <c r="B192" s="686"/>
      <c r="C192" s="686"/>
      <c r="D192" s="686"/>
      <c r="E192" s="686"/>
      <c r="K192" s="689"/>
    </row>
    <row r="193" spans="1:11" ht="11.25" hidden="1" x14ac:dyDescent="0.2">
      <c r="A193" s="686"/>
      <c r="B193" s="686"/>
      <c r="C193" s="686"/>
      <c r="D193" s="686"/>
      <c r="E193" s="686"/>
      <c r="K193" s="689"/>
    </row>
    <row r="194" spans="1:11" ht="11.25" hidden="1" x14ac:dyDescent="0.2">
      <c r="A194" s="686"/>
      <c r="B194" s="686"/>
      <c r="C194" s="686"/>
      <c r="D194" s="686"/>
      <c r="E194" s="686"/>
      <c r="K194" s="689"/>
    </row>
    <row r="195" spans="1:11" ht="11.25" hidden="1" x14ac:dyDescent="0.2">
      <c r="A195" s="686"/>
      <c r="B195" s="686"/>
      <c r="C195" s="686"/>
      <c r="D195" s="686"/>
      <c r="E195" s="686"/>
      <c r="K195" s="689"/>
    </row>
    <row r="196" spans="1:11" ht="11.25" hidden="1" x14ac:dyDescent="0.2">
      <c r="A196" s="686"/>
      <c r="B196" s="686"/>
      <c r="C196" s="686"/>
      <c r="D196" s="686"/>
      <c r="E196" s="686"/>
      <c r="K196" s="689"/>
    </row>
    <row r="197" spans="1:11" ht="11.25" hidden="1" x14ac:dyDescent="0.2">
      <c r="A197" s="686"/>
      <c r="B197" s="686"/>
      <c r="C197" s="686"/>
      <c r="D197" s="686"/>
      <c r="E197" s="686"/>
      <c r="K197" s="689"/>
    </row>
    <row r="198" spans="1:11" ht="11.25" hidden="1" x14ac:dyDescent="0.2">
      <c r="A198" s="686"/>
      <c r="B198" s="686"/>
      <c r="C198" s="686"/>
      <c r="D198" s="686"/>
      <c r="E198" s="686"/>
      <c r="K198" s="689"/>
    </row>
    <row r="199" spans="1:11" ht="11.25" hidden="1" x14ac:dyDescent="0.2">
      <c r="A199" s="686"/>
      <c r="B199" s="686"/>
      <c r="C199" s="686"/>
      <c r="D199" s="686"/>
      <c r="E199" s="686"/>
      <c r="K199" s="689"/>
    </row>
    <row r="200" spans="1:11" ht="11.25" hidden="1" x14ac:dyDescent="0.2">
      <c r="A200" s="686"/>
      <c r="B200" s="686"/>
      <c r="C200" s="686"/>
      <c r="D200" s="686"/>
      <c r="E200" s="686"/>
      <c r="K200" s="689"/>
    </row>
    <row r="201" spans="1:11" ht="11.25" hidden="1" x14ac:dyDescent="0.2">
      <c r="A201" s="686"/>
      <c r="B201" s="686"/>
      <c r="C201" s="686"/>
      <c r="D201" s="686"/>
      <c r="E201" s="686"/>
      <c r="K201" s="689"/>
    </row>
    <row r="202" spans="1:11" ht="11.25" hidden="1" x14ac:dyDescent="0.2">
      <c r="A202" s="686"/>
      <c r="B202" s="686"/>
      <c r="C202" s="686"/>
      <c r="D202" s="686"/>
      <c r="E202" s="686"/>
      <c r="K202" s="689"/>
    </row>
    <row r="203" spans="1:11" ht="11.25" hidden="1" x14ac:dyDescent="0.2">
      <c r="A203" s="686"/>
      <c r="B203" s="686"/>
      <c r="C203" s="686"/>
      <c r="D203" s="686"/>
      <c r="E203" s="686"/>
      <c r="K203" s="689"/>
    </row>
    <row r="204" spans="1:11" ht="11.25" hidden="1" x14ac:dyDescent="0.2">
      <c r="A204" s="686"/>
      <c r="B204" s="686"/>
      <c r="C204" s="686"/>
      <c r="D204" s="686"/>
      <c r="E204" s="686"/>
      <c r="K204" s="689"/>
    </row>
    <row r="205" spans="1:11" ht="11.25" hidden="1" x14ac:dyDescent="0.2">
      <c r="A205" s="686"/>
      <c r="B205" s="686"/>
      <c r="C205" s="686"/>
      <c r="D205" s="686"/>
      <c r="E205" s="686"/>
      <c r="K205" s="689"/>
    </row>
    <row r="206" spans="1:11" ht="11.25" hidden="1" x14ac:dyDescent="0.2">
      <c r="A206" s="686"/>
      <c r="B206" s="686"/>
      <c r="C206" s="686"/>
      <c r="D206" s="686"/>
      <c r="E206" s="686"/>
      <c r="K206" s="689"/>
    </row>
    <row r="207" spans="1:11" ht="11.25" hidden="1" x14ac:dyDescent="0.2">
      <c r="A207" s="686"/>
      <c r="B207" s="686"/>
      <c r="C207" s="686"/>
      <c r="D207" s="686"/>
      <c r="E207" s="686"/>
      <c r="K207" s="689"/>
    </row>
    <row r="208" spans="1:11" ht="11.25" hidden="1" x14ac:dyDescent="0.2">
      <c r="A208" s="686"/>
      <c r="B208" s="686"/>
      <c r="C208" s="686"/>
      <c r="D208" s="686"/>
      <c r="E208" s="686"/>
      <c r="K208" s="689"/>
    </row>
    <row r="209" spans="1:11" ht="11.25" hidden="1" x14ac:dyDescent="0.2">
      <c r="A209" s="686"/>
      <c r="B209" s="686"/>
      <c r="C209" s="686"/>
      <c r="D209" s="686"/>
      <c r="E209" s="686"/>
      <c r="K209" s="689"/>
    </row>
    <row r="210" spans="1:11" ht="11.25" hidden="1" x14ac:dyDescent="0.2">
      <c r="A210" s="686"/>
      <c r="B210" s="686"/>
      <c r="C210" s="686"/>
      <c r="D210" s="686"/>
      <c r="E210" s="686"/>
      <c r="K210" s="689"/>
    </row>
    <row r="211" spans="1:11" ht="11.25" hidden="1" x14ac:dyDescent="0.2">
      <c r="A211" s="686"/>
      <c r="B211" s="686"/>
      <c r="C211" s="686"/>
      <c r="D211" s="686"/>
      <c r="E211" s="686"/>
      <c r="K211" s="689"/>
    </row>
    <row r="212" spans="1:11" ht="11.25" hidden="1" x14ac:dyDescent="0.2">
      <c r="A212" s="686"/>
      <c r="B212" s="686"/>
      <c r="C212" s="686"/>
      <c r="D212" s="686"/>
      <c r="E212" s="686"/>
      <c r="K212" s="689"/>
    </row>
    <row r="213" spans="1:11" ht="11.25" hidden="1" x14ac:dyDescent="0.2">
      <c r="A213" s="686"/>
      <c r="B213" s="686"/>
      <c r="C213" s="686"/>
      <c r="D213" s="686"/>
      <c r="E213" s="686"/>
      <c r="K213" s="689"/>
    </row>
    <row r="214" spans="1:11" ht="11.25" hidden="1" x14ac:dyDescent="0.2">
      <c r="A214" s="686"/>
      <c r="B214" s="686"/>
      <c r="C214" s="686"/>
      <c r="D214" s="686"/>
      <c r="E214" s="686"/>
      <c r="K214" s="689"/>
    </row>
    <row r="215" spans="1:11" ht="11.25" hidden="1" x14ac:dyDescent="0.2">
      <c r="A215" s="686"/>
      <c r="B215" s="686"/>
      <c r="C215" s="686"/>
      <c r="D215" s="686"/>
      <c r="E215" s="686"/>
      <c r="K215" s="689"/>
    </row>
    <row r="216" spans="1:11" ht="11.25" hidden="1" x14ac:dyDescent="0.2">
      <c r="A216" s="686"/>
      <c r="B216" s="686"/>
      <c r="C216" s="686"/>
      <c r="D216" s="686"/>
      <c r="E216" s="686"/>
      <c r="K216" s="689"/>
    </row>
    <row r="217" spans="1:11" ht="11.25" hidden="1" x14ac:dyDescent="0.2">
      <c r="A217" s="686"/>
      <c r="B217" s="686"/>
      <c r="C217" s="686"/>
      <c r="D217" s="686"/>
      <c r="E217" s="686"/>
      <c r="K217" s="689"/>
    </row>
    <row r="218" spans="1:11" ht="11.25" hidden="1" x14ac:dyDescent="0.2">
      <c r="A218" s="686"/>
      <c r="B218" s="686"/>
      <c r="C218" s="686"/>
      <c r="D218" s="686"/>
      <c r="E218" s="686"/>
      <c r="K218" s="689"/>
    </row>
    <row r="219" spans="1:11" ht="11.25" hidden="1" x14ac:dyDescent="0.2">
      <c r="A219" s="686"/>
      <c r="B219" s="686"/>
      <c r="C219" s="686"/>
      <c r="D219" s="686"/>
      <c r="E219" s="686"/>
      <c r="K219" s="689"/>
    </row>
    <row r="220" spans="1:11" ht="11.25" hidden="1" x14ac:dyDescent="0.2">
      <c r="A220" s="686"/>
      <c r="B220" s="686"/>
      <c r="C220" s="686"/>
      <c r="D220" s="686"/>
      <c r="E220" s="686"/>
      <c r="K220" s="689"/>
    </row>
    <row r="221" spans="1:11" ht="11.25" hidden="1" x14ac:dyDescent="0.2">
      <c r="A221" s="686"/>
      <c r="B221" s="686"/>
      <c r="C221" s="686"/>
      <c r="D221" s="686"/>
      <c r="E221" s="686"/>
      <c r="K221" s="689"/>
    </row>
    <row r="222" spans="1:11" ht="11.25" hidden="1" x14ac:dyDescent="0.2">
      <c r="A222" s="686"/>
      <c r="B222" s="686"/>
      <c r="C222" s="686"/>
      <c r="D222" s="686"/>
      <c r="E222" s="686"/>
      <c r="K222" s="689"/>
    </row>
    <row r="223" spans="1:11" ht="11.25" hidden="1" x14ac:dyDescent="0.2">
      <c r="A223" s="686"/>
      <c r="B223" s="686"/>
      <c r="C223" s="686"/>
      <c r="D223" s="686"/>
      <c r="E223" s="686"/>
      <c r="K223" s="689"/>
    </row>
    <row r="224" spans="1:11" ht="11.25" hidden="1" x14ac:dyDescent="0.2">
      <c r="A224" s="686"/>
      <c r="B224" s="686"/>
      <c r="C224" s="686"/>
      <c r="D224" s="686"/>
      <c r="E224" s="686"/>
      <c r="K224" s="689"/>
    </row>
    <row r="225" spans="1:11" ht="11.25" hidden="1" x14ac:dyDescent="0.2">
      <c r="A225" s="686"/>
      <c r="B225" s="686"/>
      <c r="C225" s="686"/>
      <c r="D225" s="686"/>
      <c r="E225" s="686"/>
      <c r="K225" s="689"/>
    </row>
    <row r="226" spans="1:11" ht="11.25" hidden="1" x14ac:dyDescent="0.2">
      <c r="A226" s="686"/>
      <c r="B226" s="686"/>
      <c r="C226" s="686"/>
      <c r="D226" s="686"/>
      <c r="E226" s="686"/>
      <c r="K226" s="689"/>
    </row>
    <row r="227" spans="1:11" ht="11.25" hidden="1" x14ac:dyDescent="0.2">
      <c r="A227" s="686"/>
      <c r="B227" s="686"/>
      <c r="C227" s="686"/>
      <c r="D227" s="686"/>
      <c r="E227" s="686"/>
      <c r="K227" s="689"/>
    </row>
    <row r="228" spans="1:11" ht="11.25" hidden="1" x14ac:dyDescent="0.2">
      <c r="A228" s="686"/>
      <c r="B228" s="686"/>
      <c r="C228" s="686"/>
      <c r="D228" s="686"/>
      <c r="E228" s="686"/>
      <c r="K228" s="689"/>
    </row>
    <row r="229" spans="1:11" ht="11.25" hidden="1" x14ac:dyDescent="0.2">
      <c r="A229" s="686"/>
      <c r="B229" s="686"/>
      <c r="C229" s="686"/>
      <c r="D229" s="686"/>
      <c r="E229" s="686"/>
      <c r="K229" s="689"/>
    </row>
    <row r="230" spans="1:11" ht="11.25" hidden="1" x14ac:dyDescent="0.2">
      <c r="A230" s="686"/>
      <c r="B230" s="686"/>
      <c r="C230" s="686"/>
      <c r="D230" s="686"/>
      <c r="E230" s="686"/>
      <c r="K230" s="689"/>
    </row>
    <row r="231" spans="1:11" ht="11.25" hidden="1" x14ac:dyDescent="0.2">
      <c r="A231" s="686"/>
      <c r="B231" s="686"/>
      <c r="C231" s="686"/>
      <c r="D231" s="686"/>
      <c r="E231" s="686"/>
      <c r="K231" s="689"/>
    </row>
    <row r="232" spans="1:11" ht="11.25" hidden="1" x14ac:dyDescent="0.2">
      <c r="A232" s="686"/>
      <c r="B232" s="686"/>
      <c r="C232" s="686"/>
      <c r="D232" s="686"/>
      <c r="E232" s="686"/>
      <c r="K232" s="689"/>
    </row>
    <row r="233" spans="1:11" ht="11.25" hidden="1" x14ac:dyDescent="0.2">
      <c r="A233" s="686"/>
      <c r="B233" s="686"/>
      <c r="C233" s="686"/>
      <c r="D233" s="686"/>
      <c r="E233" s="686"/>
      <c r="K233" s="689"/>
    </row>
    <row r="234" spans="1:11" ht="11.25" hidden="1" x14ac:dyDescent="0.2">
      <c r="A234" s="686"/>
      <c r="B234" s="686"/>
      <c r="C234" s="686"/>
      <c r="D234" s="686"/>
      <c r="E234" s="686"/>
      <c r="K234" s="689"/>
    </row>
    <row r="235" spans="1:11" ht="11.25" hidden="1" x14ac:dyDescent="0.2">
      <c r="A235" s="686"/>
      <c r="B235" s="686"/>
      <c r="C235" s="686"/>
      <c r="D235" s="686"/>
      <c r="E235" s="686"/>
      <c r="K235" s="689"/>
    </row>
    <row r="236" spans="1:11" ht="11.25" hidden="1" x14ac:dyDescent="0.2">
      <c r="A236" s="686"/>
      <c r="B236" s="686"/>
      <c r="C236" s="686"/>
      <c r="D236" s="686"/>
      <c r="E236" s="686"/>
      <c r="K236" s="689"/>
    </row>
    <row r="237" spans="1:11" ht="11.25" hidden="1" x14ac:dyDescent="0.2">
      <c r="A237" s="686"/>
      <c r="B237" s="686"/>
      <c r="C237" s="686"/>
      <c r="D237" s="686"/>
      <c r="E237" s="686"/>
      <c r="K237" s="689"/>
    </row>
    <row r="238" spans="1:11" ht="11.25" hidden="1" x14ac:dyDescent="0.2">
      <c r="A238" s="686"/>
      <c r="B238" s="686"/>
      <c r="C238" s="686"/>
      <c r="D238" s="686"/>
      <c r="E238" s="686"/>
      <c r="K238" s="689"/>
    </row>
    <row r="239" spans="1:11" ht="11.25" hidden="1" x14ac:dyDescent="0.2">
      <c r="A239" s="686"/>
      <c r="B239" s="686"/>
      <c r="C239" s="686"/>
      <c r="D239" s="686"/>
      <c r="E239" s="686"/>
      <c r="K239" s="689"/>
    </row>
    <row r="240" spans="1:11" ht="11.25" hidden="1" x14ac:dyDescent="0.2">
      <c r="A240" s="686"/>
      <c r="B240" s="686"/>
      <c r="C240" s="686"/>
      <c r="D240" s="686"/>
      <c r="E240" s="686"/>
      <c r="K240" s="689"/>
    </row>
    <row r="241" spans="1:11" ht="11.25" hidden="1" x14ac:dyDescent="0.2">
      <c r="A241" s="686"/>
      <c r="B241" s="686"/>
      <c r="C241" s="686"/>
      <c r="D241" s="686"/>
      <c r="E241" s="686"/>
      <c r="K241" s="689"/>
    </row>
    <row r="242" spans="1:11" ht="11.25" hidden="1" x14ac:dyDescent="0.2">
      <c r="A242" s="686"/>
      <c r="B242" s="686"/>
      <c r="C242" s="686"/>
      <c r="D242" s="686"/>
      <c r="E242" s="686"/>
      <c r="K242" s="689"/>
    </row>
    <row r="243" spans="1:11" ht="11.25" hidden="1" x14ac:dyDescent="0.2">
      <c r="A243" s="686"/>
      <c r="B243" s="686"/>
      <c r="C243" s="686"/>
      <c r="D243" s="686"/>
      <c r="E243" s="686"/>
      <c r="K243" s="689"/>
    </row>
    <row r="244" spans="1:11" ht="11.25" hidden="1" x14ac:dyDescent="0.2">
      <c r="A244" s="686"/>
      <c r="B244" s="686"/>
      <c r="C244" s="686"/>
      <c r="D244" s="686"/>
      <c r="E244" s="686"/>
      <c r="K244" s="689"/>
    </row>
    <row r="245" spans="1:11" ht="11.25" hidden="1" x14ac:dyDescent="0.2">
      <c r="A245" s="686"/>
      <c r="B245" s="686"/>
      <c r="C245" s="686"/>
      <c r="D245" s="686"/>
      <c r="E245" s="686"/>
      <c r="K245" s="689"/>
    </row>
    <row r="246" spans="1:11" ht="11.25" hidden="1" x14ac:dyDescent="0.2">
      <c r="A246" s="686"/>
      <c r="B246" s="686"/>
      <c r="C246" s="686"/>
      <c r="D246" s="686"/>
      <c r="E246" s="686"/>
      <c r="K246" s="689"/>
    </row>
    <row r="247" spans="1:11" ht="11.25" hidden="1" x14ac:dyDescent="0.2">
      <c r="A247" s="686"/>
      <c r="B247" s="686"/>
      <c r="C247" s="686"/>
      <c r="D247" s="686"/>
      <c r="E247" s="686"/>
      <c r="K247" s="689"/>
    </row>
    <row r="248" spans="1:11" ht="11.25" hidden="1" x14ac:dyDescent="0.2">
      <c r="A248" s="686"/>
      <c r="B248" s="686"/>
      <c r="C248" s="686"/>
      <c r="D248" s="686"/>
      <c r="E248" s="686"/>
      <c r="K248" s="689"/>
    </row>
    <row r="249" spans="1:11" ht="11.25" hidden="1" x14ac:dyDescent="0.2">
      <c r="A249" s="686"/>
      <c r="B249" s="686"/>
      <c r="C249" s="686"/>
      <c r="D249" s="686"/>
      <c r="E249" s="686"/>
      <c r="K249" s="689"/>
    </row>
    <row r="250" spans="1:11" ht="11.25" hidden="1" x14ac:dyDescent="0.2">
      <c r="A250" s="686"/>
      <c r="B250" s="686"/>
      <c r="C250" s="686"/>
      <c r="D250" s="686"/>
      <c r="E250" s="686"/>
      <c r="K250" s="689"/>
    </row>
    <row r="251" spans="1:11" ht="11.25" hidden="1" x14ac:dyDescent="0.2">
      <c r="A251" s="686"/>
      <c r="B251" s="686"/>
      <c r="C251" s="686"/>
      <c r="D251" s="686"/>
      <c r="E251" s="686"/>
      <c r="K251" s="689"/>
    </row>
    <row r="252" spans="1:11" ht="11.25" hidden="1" x14ac:dyDescent="0.2">
      <c r="A252" s="686"/>
      <c r="B252" s="686"/>
      <c r="C252" s="686"/>
      <c r="D252" s="686"/>
      <c r="E252" s="686"/>
      <c r="K252" s="689"/>
    </row>
    <row r="253" spans="1:11" ht="11.25" hidden="1" x14ac:dyDescent="0.2">
      <c r="A253" s="686"/>
      <c r="B253" s="686"/>
      <c r="C253" s="686"/>
      <c r="D253" s="686"/>
      <c r="E253" s="686"/>
      <c r="K253" s="689"/>
    </row>
    <row r="254" spans="1:11" ht="11.25" hidden="1" x14ac:dyDescent="0.2">
      <c r="A254" s="686"/>
      <c r="B254" s="686"/>
      <c r="C254" s="686"/>
      <c r="D254" s="686"/>
      <c r="E254" s="686"/>
      <c r="K254" s="689"/>
    </row>
    <row r="255" spans="1:11" ht="11.25" hidden="1" x14ac:dyDescent="0.2">
      <c r="A255" s="686"/>
      <c r="B255" s="686"/>
      <c r="C255" s="686"/>
      <c r="D255" s="686"/>
      <c r="E255" s="686"/>
      <c r="K255" s="689"/>
    </row>
    <row r="256" spans="1:11" ht="11.25" hidden="1" x14ac:dyDescent="0.2">
      <c r="A256" s="686"/>
      <c r="B256" s="686"/>
      <c r="C256" s="686"/>
      <c r="D256" s="686"/>
      <c r="E256" s="686"/>
      <c r="K256" s="689"/>
    </row>
    <row r="257" spans="1:11" ht="11.25" hidden="1" x14ac:dyDescent="0.2">
      <c r="A257" s="686"/>
      <c r="B257" s="686"/>
      <c r="C257" s="686"/>
      <c r="D257" s="686"/>
      <c r="E257" s="686"/>
      <c r="K257" s="689"/>
    </row>
    <row r="258" spans="1:11" ht="11.25" hidden="1" x14ac:dyDescent="0.2">
      <c r="A258" s="686"/>
      <c r="B258" s="686"/>
      <c r="C258" s="686"/>
      <c r="D258" s="686"/>
      <c r="E258" s="686"/>
      <c r="K258" s="689"/>
    </row>
    <row r="259" spans="1:11" ht="11.25" hidden="1" x14ac:dyDescent="0.2">
      <c r="A259" s="686"/>
      <c r="B259" s="686"/>
      <c r="C259" s="686"/>
      <c r="D259" s="686"/>
      <c r="E259" s="686"/>
      <c r="K259" s="689"/>
    </row>
    <row r="260" spans="1:11" ht="11.25" hidden="1" x14ac:dyDescent="0.2">
      <c r="A260" s="686"/>
      <c r="B260" s="686"/>
      <c r="C260" s="686"/>
      <c r="D260" s="686"/>
      <c r="E260" s="686"/>
      <c r="K260" s="689"/>
    </row>
    <row r="261" spans="1:11" ht="11.25" hidden="1" x14ac:dyDescent="0.2">
      <c r="A261" s="686"/>
      <c r="B261" s="686"/>
      <c r="C261" s="686"/>
      <c r="D261" s="686"/>
      <c r="E261" s="686"/>
      <c r="K261" s="689"/>
    </row>
    <row r="262" spans="1:11" ht="11.25" hidden="1" x14ac:dyDescent="0.2">
      <c r="A262" s="686"/>
      <c r="B262" s="686"/>
      <c r="C262" s="686"/>
      <c r="D262" s="686"/>
      <c r="E262" s="686"/>
      <c r="K262" s="689"/>
    </row>
    <row r="263" spans="1:11" ht="11.25" hidden="1" x14ac:dyDescent="0.2">
      <c r="A263" s="686"/>
      <c r="B263" s="686"/>
      <c r="C263" s="686"/>
      <c r="D263" s="686"/>
      <c r="E263" s="686"/>
      <c r="K263" s="689"/>
    </row>
    <row r="264" spans="1:11" ht="11.25" hidden="1" x14ac:dyDescent="0.2">
      <c r="A264" s="686"/>
      <c r="B264" s="686"/>
      <c r="C264" s="686"/>
      <c r="D264" s="686"/>
      <c r="E264" s="686"/>
      <c r="K264" s="689"/>
    </row>
    <row r="265" spans="1:11" ht="11.25" hidden="1" x14ac:dyDescent="0.2">
      <c r="A265" s="686"/>
      <c r="B265" s="686"/>
      <c r="C265" s="686"/>
      <c r="D265" s="686"/>
      <c r="E265" s="686"/>
      <c r="K265" s="689"/>
    </row>
    <row r="266" spans="1:11" ht="11.25" hidden="1" x14ac:dyDescent="0.2">
      <c r="A266" s="686"/>
      <c r="B266" s="686"/>
      <c r="C266" s="686"/>
      <c r="D266" s="686"/>
      <c r="E266" s="686"/>
      <c r="K266" s="689"/>
    </row>
    <row r="267" spans="1:11" ht="11.25" hidden="1" x14ac:dyDescent="0.2">
      <c r="A267" s="686"/>
      <c r="B267" s="686"/>
      <c r="C267" s="686"/>
      <c r="D267" s="686"/>
      <c r="E267" s="686"/>
      <c r="K267" s="689"/>
    </row>
    <row r="268" spans="1:11" ht="11.25" hidden="1" x14ac:dyDescent="0.2">
      <c r="A268" s="686"/>
      <c r="B268" s="686"/>
      <c r="C268" s="686"/>
      <c r="D268" s="686"/>
      <c r="E268" s="686"/>
      <c r="K268" s="689"/>
    </row>
    <row r="269" spans="1:11" ht="11.25" hidden="1" x14ac:dyDescent="0.2">
      <c r="A269" s="686"/>
      <c r="B269" s="686"/>
      <c r="C269" s="686"/>
      <c r="D269" s="686"/>
      <c r="E269" s="686"/>
      <c r="K269" s="689"/>
    </row>
    <row r="270" spans="1:11" ht="11.25" hidden="1" x14ac:dyDescent="0.2">
      <c r="A270" s="686"/>
      <c r="B270" s="686"/>
      <c r="C270" s="686"/>
      <c r="D270" s="686"/>
      <c r="E270" s="686"/>
      <c r="K270" s="689"/>
    </row>
    <row r="271" spans="1:11" ht="11.25" hidden="1" x14ac:dyDescent="0.2">
      <c r="A271" s="686"/>
      <c r="B271" s="686"/>
      <c r="C271" s="686"/>
      <c r="D271" s="686"/>
      <c r="E271" s="686"/>
      <c r="K271" s="689"/>
    </row>
    <row r="272" spans="1:11" ht="11.25" hidden="1" x14ac:dyDescent="0.2">
      <c r="A272" s="686"/>
      <c r="B272" s="686"/>
      <c r="C272" s="686"/>
      <c r="D272" s="686"/>
      <c r="E272" s="686"/>
      <c r="K272" s="689"/>
    </row>
    <row r="273" spans="1:11" ht="11.25" hidden="1" x14ac:dyDescent="0.2">
      <c r="A273" s="686"/>
      <c r="B273" s="686"/>
      <c r="C273" s="686"/>
      <c r="D273" s="686"/>
      <c r="E273" s="686"/>
      <c r="K273" s="689"/>
    </row>
    <row r="274" spans="1:11" ht="11.25" hidden="1" x14ac:dyDescent="0.2">
      <c r="A274" s="686"/>
      <c r="B274" s="686"/>
      <c r="C274" s="686"/>
      <c r="D274" s="686"/>
      <c r="E274" s="686"/>
      <c r="K274" s="689"/>
    </row>
    <row r="275" spans="1:11" ht="11.25" hidden="1" x14ac:dyDescent="0.2">
      <c r="A275" s="686"/>
      <c r="B275" s="686"/>
      <c r="C275" s="686"/>
      <c r="D275" s="686"/>
      <c r="E275" s="686"/>
      <c r="K275" s="689"/>
    </row>
    <row r="276" spans="1:11" ht="11.25" hidden="1" x14ac:dyDescent="0.2">
      <c r="A276" s="686"/>
      <c r="B276" s="686"/>
      <c r="C276" s="686"/>
      <c r="D276" s="686"/>
      <c r="E276" s="686"/>
      <c r="K276" s="689"/>
    </row>
    <row r="277" spans="1:11" ht="11.25" hidden="1" x14ac:dyDescent="0.2">
      <c r="A277" s="686"/>
      <c r="B277" s="686"/>
      <c r="C277" s="686"/>
      <c r="D277" s="686"/>
      <c r="E277" s="686"/>
      <c r="K277" s="689"/>
    </row>
    <row r="278" spans="1:11" ht="11.25" hidden="1" x14ac:dyDescent="0.2">
      <c r="A278" s="686"/>
      <c r="B278" s="686"/>
      <c r="C278" s="686"/>
      <c r="D278" s="686"/>
      <c r="E278" s="686"/>
      <c r="K278" s="689"/>
    </row>
    <row r="279" spans="1:11" ht="11.25" hidden="1" x14ac:dyDescent="0.2">
      <c r="A279" s="686"/>
      <c r="B279" s="686"/>
      <c r="C279" s="686"/>
      <c r="D279" s="686"/>
      <c r="E279" s="686"/>
      <c r="K279" s="689"/>
    </row>
    <row r="280" spans="1:11" ht="11.25" hidden="1" x14ac:dyDescent="0.2">
      <c r="A280" s="686"/>
      <c r="B280" s="686"/>
      <c r="C280" s="686"/>
      <c r="D280" s="686"/>
      <c r="E280" s="686"/>
      <c r="K280" s="689"/>
    </row>
    <row r="281" spans="1:11" ht="11.25" hidden="1" x14ac:dyDescent="0.2">
      <c r="A281" s="686"/>
      <c r="B281" s="686"/>
      <c r="C281" s="686"/>
      <c r="D281" s="686"/>
      <c r="E281" s="686"/>
      <c r="K281" s="689"/>
    </row>
    <row r="282" spans="1:11" ht="11.25" hidden="1" x14ac:dyDescent="0.2">
      <c r="A282" s="686"/>
      <c r="B282" s="686"/>
      <c r="C282" s="686"/>
      <c r="D282" s="686"/>
      <c r="E282" s="686"/>
      <c r="K282" s="689"/>
    </row>
    <row r="283" spans="1:11" ht="11.25" hidden="1" x14ac:dyDescent="0.2">
      <c r="A283" s="686"/>
      <c r="B283" s="686"/>
      <c r="C283" s="686"/>
      <c r="D283" s="686"/>
      <c r="E283" s="686"/>
      <c r="K283" s="689"/>
    </row>
    <row r="284" spans="1:11" ht="11.25" hidden="1" x14ac:dyDescent="0.2">
      <c r="A284" s="686"/>
      <c r="B284" s="686"/>
      <c r="C284" s="686"/>
      <c r="D284" s="686"/>
      <c r="E284" s="686"/>
      <c r="K284" s="689"/>
    </row>
    <row r="285" spans="1:11" ht="11.25" hidden="1" x14ac:dyDescent="0.2">
      <c r="A285" s="686"/>
      <c r="B285" s="686"/>
      <c r="C285" s="686"/>
      <c r="D285" s="686"/>
      <c r="E285" s="686"/>
      <c r="K285" s="689"/>
    </row>
    <row r="286" spans="1:11" ht="11.25" hidden="1" x14ac:dyDescent="0.2">
      <c r="A286" s="686"/>
      <c r="B286" s="686"/>
      <c r="C286" s="686"/>
      <c r="D286" s="686"/>
      <c r="E286" s="686"/>
      <c r="K286" s="689"/>
    </row>
    <row r="287" spans="1:11" ht="11.25" hidden="1" x14ac:dyDescent="0.2">
      <c r="A287" s="686"/>
      <c r="B287" s="686"/>
      <c r="C287" s="686"/>
      <c r="D287" s="686"/>
      <c r="E287" s="686"/>
      <c r="K287" s="689"/>
    </row>
    <row r="288" spans="1:11" ht="11.25" hidden="1" x14ac:dyDescent="0.2">
      <c r="A288" s="686"/>
      <c r="B288" s="686"/>
      <c r="C288" s="686"/>
      <c r="D288" s="686"/>
      <c r="E288" s="686"/>
      <c r="K288" s="689"/>
    </row>
    <row r="289" spans="1:11" ht="11.25" hidden="1" x14ac:dyDescent="0.2">
      <c r="A289" s="686"/>
      <c r="B289" s="686"/>
      <c r="C289" s="686"/>
      <c r="D289" s="686"/>
      <c r="E289" s="686"/>
      <c r="K289" s="689"/>
    </row>
    <row r="290" spans="1:11" ht="11.25" hidden="1" x14ac:dyDescent="0.2">
      <c r="A290" s="686"/>
      <c r="B290" s="686"/>
      <c r="C290" s="686"/>
      <c r="D290" s="686"/>
      <c r="E290" s="686"/>
      <c r="K290" s="689"/>
    </row>
    <row r="291" spans="1:11" ht="11.25" hidden="1" x14ac:dyDescent="0.2">
      <c r="A291" s="686"/>
      <c r="B291" s="686"/>
      <c r="C291" s="686"/>
      <c r="D291" s="686"/>
      <c r="E291" s="686"/>
      <c r="K291" s="689"/>
    </row>
    <row r="292" spans="1:11" ht="11.25" hidden="1" x14ac:dyDescent="0.2">
      <c r="A292" s="686"/>
      <c r="B292" s="686"/>
      <c r="C292" s="686"/>
      <c r="D292" s="686"/>
      <c r="E292" s="686"/>
      <c r="K292" s="689"/>
    </row>
    <row r="293" spans="1:11" ht="11.25" hidden="1" x14ac:dyDescent="0.2">
      <c r="A293" s="686"/>
      <c r="B293" s="686"/>
      <c r="C293" s="686"/>
      <c r="D293" s="686"/>
      <c r="E293" s="686"/>
      <c r="K293" s="689"/>
    </row>
    <row r="294" spans="1:11" ht="11.25" hidden="1" x14ac:dyDescent="0.2">
      <c r="A294" s="686"/>
      <c r="B294" s="686"/>
      <c r="C294" s="686"/>
      <c r="D294" s="686"/>
      <c r="E294" s="686"/>
      <c r="K294" s="689"/>
    </row>
    <row r="295" spans="1:11" ht="11.25" hidden="1" x14ac:dyDescent="0.2">
      <c r="A295" s="686"/>
      <c r="B295" s="686"/>
      <c r="C295" s="686"/>
      <c r="D295" s="686"/>
      <c r="E295" s="686"/>
      <c r="K295" s="689"/>
    </row>
    <row r="296" spans="1:11" ht="11.25" hidden="1" x14ac:dyDescent="0.2">
      <c r="A296" s="686"/>
      <c r="B296" s="686"/>
      <c r="C296" s="686"/>
      <c r="D296" s="686"/>
      <c r="E296" s="686"/>
      <c r="K296" s="689"/>
    </row>
    <row r="297" spans="1:11" ht="11.25" hidden="1" x14ac:dyDescent="0.2">
      <c r="A297" s="686"/>
      <c r="B297" s="686"/>
      <c r="C297" s="686"/>
      <c r="D297" s="686"/>
      <c r="E297" s="686"/>
      <c r="K297" s="689"/>
    </row>
    <row r="298" spans="1:11" ht="11.25" customHeight="1" x14ac:dyDescent="0.2"/>
  </sheetData>
  <sheetProtection algorithmName="SHA-512" hashValue="9Fzqu7U35YncuexyE4AkF3vsOZnpS/FSvgeibkMODJ4F6cDnJG6fya+9wCaTqsDUw5XFoNZRrH6yi8vLgm8B2w==" saltValue="XnGVbYieCO5NjfNoAVO9EA==" spinCount="100000" sheet="1" objects="1" scenarios="1"/>
  <mergeCells count="5">
    <mergeCell ref="G5:G6"/>
    <mergeCell ref="I5:I6"/>
    <mergeCell ref="C40:G40"/>
    <mergeCell ref="C69:G69"/>
    <mergeCell ref="C97:G97"/>
  </mergeCells>
  <dataValidations count="2">
    <dataValidation type="list" allowBlank="1" showInputMessage="1" showErrorMessage="1" sqref="I3">
      <formula1>$K$2:$K$6</formula1>
    </dataValidation>
    <dataValidation allowBlank="1" showErrorMessage="1" sqref="I1"/>
  </dataValidations>
  <pageMargins left="0" right="0" top="0" bottom="0" header="0" footer="0"/>
  <pageSetup paperSize="9" scale="70" orientation="portrait" r:id="rId1"/>
  <headerFooter alignWithMargins="0">
    <oddFooter>&amp;L&amp;8&amp;A&amp;R&amp;8&amp;P of &amp;N</oddFooter>
  </headerFooter>
  <rowBreaks count="1" manualBreakCount="1">
    <brk id="9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0"/>
  <sheetViews>
    <sheetView showGridLines="0" view="pageBreakPreview" zoomScale="60" zoomScaleNormal="100" zoomScalePageLayoutView="40" workbookViewId="0">
      <selection activeCell="H16" sqref="H16"/>
    </sheetView>
  </sheetViews>
  <sheetFormatPr defaultColWidth="0" defaultRowHeight="0" customHeight="1" zeroHeight="1" x14ac:dyDescent="0.2"/>
  <cols>
    <col min="1" max="1" width="17.28515625" style="508" customWidth="1"/>
    <col min="2" max="2" width="6.28515625" style="771" customWidth="1"/>
    <col min="3" max="3" width="2" style="771" customWidth="1"/>
    <col min="4" max="4" width="2.140625" style="771" customWidth="1"/>
    <col min="5" max="5" width="2.42578125" style="771" customWidth="1"/>
    <col min="6" max="6" width="30.7109375" style="771" customWidth="1"/>
    <col min="7" max="7" width="18.5703125" style="771" customWidth="1"/>
    <col min="8" max="8" width="17.7109375" style="771" customWidth="1"/>
    <col min="9" max="9" width="18.140625" style="771" customWidth="1"/>
    <col min="10" max="10" width="10.5703125" style="508" customWidth="1"/>
    <col min="11" max="11" width="1" style="508" customWidth="1"/>
    <col min="12" max="12" width="11" style="508" customWidth="1"/>
    <col min="13" max="13" width="1" style="508" customWidth="1"/>
    <col min="14" max="14" width="11.28515625" style="508" customWidth="1"/>
    <col min="15" max="15" width="1.42578125" style="508" customWidth="1"/>
    <col min="16" max="16" width="2.140625" style="508" hidden="1" customWidth="1"/>
    <col min="17" max="17" width="3.140625" style="508" hidden="1" customWidth="1"/>
    <col min="18" max="16384" width="0" style="508" hidden="1"/>
  </cols>
  <sheetData>
    <row r="1" spans="1:14" ht="13.5" thickBot="1" x14ac:dyDescent="0.3">
      <c r="B1" s="772" t="s">
        <v>21</v>
      </c>
      <c r="F1" s="531"/>
      <c r="G1" s="531"/>
      <c r="H1" s="531"/>
      <c r="L1" s="511" t="s">
        <v>213</v>
      </c>
      <c r="M1" s="511"/>
      <c r="N1" s="738" t="str">
        <f>IF('Sec A Balance Sheet - SF'!$I$1=0," ",'Sec A Balance Sheet - SF'!$I$1)</f>
        <v xml:space="preserve"> </v>
      </c>
    </row>
    <row r="2" spans="1:14" ht="13.5" thickBot="1" x14ac:dyDescent="0.3">
      <c r="A2" s="512"/>
      <c r="B2" s="772" t="s">
        <v>22</v>
      </c>
      <c r="F2" s="531"/>
      <c r="G2" s="531"/>
      <c r="H2" s="531"/>
      <c r="J2" s="510"/>
      <c r="K2" s="510"/>
    </row>
    <row r="3" spans="1:14" ht="15" customHeight="1" thickTop="1" thickBot="1" x14ac:dyDescent="0.3">
      <c r="A3" s="512"/>
      <c r="B3" s="772"/>
      <c r="F3" s="531"/>
      <c r="G3" s="531"/>
      <c r="H3" s="531"/>
      <c r="I3" s="531"/>
      <c r="J3" s="1153" t="s">
        <v>949</v>
      </c>
      <c r="K3" s="1154"/>
      <c r="L3" s="1154"/>
      <c r="M3" s="1154"/>
      <c r="N3" s="1155"/>
    </row>
    <row r="4" spans="1:14" ht="5.25" customHeight="1" thickTop="1" thickBot="1" x14ac:dyDescent="0.25">
      <c r="C4" s="513"/>
      <c r="D4" s="513"/>
      <c r="E4" s="513"/>
      <c r="F4" s="513"/>
      <c r="G4" s="513"/>
      <c r="H4" s="513"/>
      <c r="I4" s="513"/>
    </row>
    <row r="5" spans="1:14" s="487" customFormat="1" ht="12.75" thickTop="1" thickBot="1" x14ac:dyDescent="0.25">
      <c r="B5" s="725" t="s">
        <v>79</v>
      </c>
      <c r="C5" s="1014" t="s">
        <v>314</v>
      </c>
      <c r="D5" s="869"/>
      <c r="E5" s="869"/>
      <c r="F5" s="1015"/>
      <c r="G5" s="515"/>
      <c r="H5" s="515"/>
      <c r="I5" s="515"/>
      <c r="J5" s="1013" t="s">
        <v>950</v>
      </c>
      <c r="L5" s="1013" t="s">
        <v>951</v>
      </c>
      <c r="N5" s="1013" t="s">
        <v>952</v>
      </c>
    </row>
    <row r="6" spans="1:14" s="487" customFormat="1" ht="12" thickTop="1" x14ac:dyDescent="0.2">
      <c r="B6" s="725" t="s">
        <v>586</v>
      </c>
      <c r="C6" s="514" t="s">
        <v>953</v>
      </c>
      <c r="F6" s="515"/>
      <c r="G6" s="515"/>
      <c r="H6" s="515"/>
      <c r="I6" s="515"/>
      <c r="J6" s="516"/>
    </row>
    <row r="7" spans="1:14" s="487" customFormat="1" ht="11.25" x14ac:dyDescent="0.2">
      <c r="B7" s="725" t="s">
        <v>770</v>
      </c>
      <c r="C7" s="517" t="s">
        <v>570</v>
      </c>
      <c r="F7" s="515"/>
      <c r="G7" s="515"/>
      <c r="H7" s="515"/>
      <c r="I7" s="515"/>
      <c r="J7" s="518"/>
    </row>
    <row r="8" spans="1:14" s="487" customFormat="1" ht="11.25" x14ac:dyDescent="0.2">
      <c r="B8" s="725" t="s">
        <v>954</v>
      </c>
      <c r="C8" s="478" t="s">
        <v>129</v>
      </c>
      <c r="D8" s="463"/>
      <c r="F8" s="515"/>
      <c r="G8" s="515"/>
      <c r="H8" s="515"/>
      <c r="I8" s="515"/>
      <c r="J8" s="518"/>
    </row>
    <row r="9" spans="1:14" s="487" customFormat="1" ht="11.25" x14ac:dyDescent="0.2">
      <c r="B9" s="725" t="s">
        <v>955</v>
      </c>
      <c r="C9" s="478"/>
      <c r="D9" s="724" t="s">
        <v>956</v>
      </c>
      <c r="F9" s="515"/>
      <c r="G9" s="515"/>
      <c r="H9" s="515"/>
      <c r="I9" s="515"/>
      <c r="J9" s="518"/>
    </row>
    <row r="10" spans="1:14" s="487" customFormat="1" ht="11.25" x14ac:dyDescent="0.2">
      <c r="A10" s="499"/>
      <c r="B10" s="725" t="s">
        <v>771</v>
      </c>
      <c r="C10" s="520" t="s">
        <v>571</v>
      </c>
      <c r="F10" s="515"/>
      <c r="G10" s="515"/>
      <c r="H10" s="515"/>
      <c r="I10" s="515"/>
      <c r="J10" s="518"/>
    </row>
    <row r="11" spans="1:14" s="487" customFormat="1" ht="11.25" x14ac:dyDescent="0.2">
      <c r="A11" s="499"/>
      <c r="B11" s="725" t="s">
        <v>772</v>
      </c>
      <c r="C11" s="520" t="s">
        <v>1527</v>
      </c>
      <c r="F11" s="515"/>
      <c r="G11" s="515"/>
      <c r="H11" s="515"/>
      <c r="I11" s="515"/>
      <c r="J11" s="518"/>
    </row>
    <row r="12" spans="1:14" s="487" customFormat="1" ht="11.25" x14ac:dyDescent="0.2">
      <c r="A12" s="499"/>
      <c r="B12" s="725" t="s">
        <v>773</v>
      </c>
      <c r="C12" s="517" t="s">
        <v>229</v>
      </c>
      <c r="H12" s="515"/>
      <c r="I12" s="515"/>
      <c r="J12" s="518"/>
    </row>
    <row r="13" spans="1:14" s="487" customFormat="1" ht="11.25" x14ac:dyDescent="0.2">
      <c r="A13" s="499"/>
      <c r="B13" s="725" t="s">
        <v>957</v>
      </c>
      <c r="C13" s="520" t="s">
        <v>958</v>
      </c>
      <c r="H13" s="515"/>
      <c r="I13" s="515"/>
      <c r="J13" s="518"/>
    </row>
    <row r="14" spans="1:14" s="487" customFormat="1" ht="11.25" x14ac:dyDescent="0.2">
      <c r="A14" s="521"/>
      <c r="B14" s="725" t="s">
        <v>966</v>
      </c>
      <c r="C14" s="478" t="s">
        <v>959</v>
      </c>
      <c r="H14" s="515"/>
      <c r="I14" s="515"/>
      <c r="J14" s="518"/>
    </row>
    <row r="15" spans="1:14" s="487" customFormat="1" ht="11.25" x14ac:dyDescent="0.2">
      <c r="A15" s="521"/>
      <c r="B15" s="725" t="s">
        <v>968</v>
      </c>
      <c r="C15" s="520" t="s">
        <v>960</v>
      </c>
      <c r="H15" s="515"/>
      <c r="I15" s="515"/>
      <c r="J15" s="1016">
        <f>SUM(J16:J21)</f>
        <v>0</v>
      </c>
      <c r="K15" s="726"/>
    </row>
    <row r="16" spans="1:14" s="487" customFormat="1" ht="11.25" x14ac:dyDescent="0.2">
      <c r="A16" s="521"/>
      <c r="B16" s="725" t="s">
        <v>1113</v>
      </c>
      <c r="D16" s="520" t="s">
        <v>961</v>
      </c>
      <c r="H16" s="515"/>
      <c r="I16" s="515"/>
      <c r="J16" s="518"/>
    </row>
    <row r="17" spans="1:256" s="487" customFormat="1" ht="11.25" x14ac:dyDescent="0.2">
      <c r="A17" s="521"/>
      <c r="B17" s="725" t="s">
        <v>1325</v>
      </c>
      <c r="D17" s="520" t="s">
        <v>1501</v>
      </c>
      <c r="H17" s="515"/>
      <c r="I17" s="515"/>
      <c r="J17" s="518"/>
    </row>
    <row r="18" spans="1:256" s="487" customFormat="1" ht="11.25" x14ac:dyDescent="0.2">
      <c r="A18" s="521"/>
      <c r="B18" s="725" t="s">
        <v>1114</v>
      </c>
      <c r="D18" s="520" t="s">
        <v>962</v>
      </c>
      <c r="H18" s="515"/>
      <c r="I18" s="515"/>
      <c r="J18" s="518"/>
    </row>
    <row r="19" spans="1:256" s="487" customFormat="1" ht="11.25" x14ac:dyDescent="0.2">
      <c r="A19" s="499"/>
      <c r="B19" s="725" t="s">
        <v>1115</v>
      </c>
      <c r="D19" s="520" t="s">
        <v>963</v>
      </c>
      <c r="H19" s="515"/>
      <c r="I19" s="515"/>
      <c r="J19" s="518"/>
    </row>
    <row r="20" spans="1:256" s="487" customFormat="1" ht="11.25" x14ac:dyDescent="0.2">
      <c r="A20" s="499"/>
      <c r="B20" s="725" t="s">
        <v>1116</v>
      </c>
      <c r="D20" s="520" t="s">
        <v>964</v>
      </c>
      <c r="G20" s="515"/>
      <c r="H20" s="515"/>
      <c r="I20" s="515"/>
      <c r="J20" s="518"/>
    </row>
    <row r="21" spans="1:256" s="487" customFormat="1" ht="11.25" x14ac:dyDescent="0.2">
      <c r="A21" s="499"/>
      <c r="B21" s="725" t="s">
        <v>1434</v>
      </c>
      <c r="D21" s="520" t="s">
        <v>965</v>
      </c>
      <c r="F21" s="515"/>
      <c r="G21" s="515"/>
      <c r="H21" s="515"/>
      <c r="I21" s="515"/>
      <c r="J21" s="518"/>
    </row>
    <row r="22" spans="1:256" s="487" customFormat="1" ht="11.25" x14ac:dyDescent="0.2">
      <c r="B22" s="725" t="s">
        <v>970</v>
      </c>
      <c r="C22" s="514" t="s">
        <v>967</v>
      </c>
      <c r="F22" s="515"/>
      <c r="G22" s="515"/>
      <c r="H22" s="515"/>
      <c r="I22" s="515"/>
      <c r="J22" s="1016">
        <f>J7-SUM(J8:J9)+SUM(J10:J15)</f>
        <v>0</v>
      </c>
    </row>
    <row r="23" spans="1:256" s="487" customFormat="1" ht="11.25" x14ac:dyDescent="0.2">
      <c r="B23" s="725" t="s">
        <v>972</v>
      </c>
      <c r="C23" s="520" t="s">
        <v>969</v>
      </c>
      <c r="F23" s="515"/>
      <c r="G23" s="515"/>
      <c r="H23" s="515"/>
      <c r="I23" s="515"/>
      <c r="J23" s="1016">
        <f>Minority!I45</f>
        <v>0</v>
      </c>
    </row>
    <row r="24" spans="1:256" s="487" customFormat="1" ht="11.25" x14ac:dyDescent="0.2">
      <c r="B24" s="725" t="s">
        <v>973</v>
      </c>
      <c r="C24" s="514" t="s">
        <v>971</v>
      </c>
      <c r="F24" s="515"/>
      <c r="G24" s="515"/>
      <c r="H24" s="515"/>
      <c r="I24" s="515"/>
      <c r="J24" s="1016">
        <f>J22+J23</f>
        <v>0</v>
      </c>
    </row>
    <row r="25" spans="1:256" s="487" customFormat="1" ht="11.25" x14ac:dyDescent="0.2">
      <c r="A25" s="499"/>
      <c r="B25" s="1156" t="s">
        <v>23</v>
      </c>
      <c r="C25" s="1156"/>
      <c r="D25" s="1156"/>
      <c r="F25" s="515"/>
      <c r="G25" s="515"/>
      <c r="H25" s="515"/>
      <c r="I25" s="515"/>
      <c r="J25" s="523"/>
    </row>
    <row r="26" spans="1:256" s="487" customFormat="1" ht="11.25" x14ac:dyDescent="0.2">
      <c r="B26" s="725" t="s">
        <v>975</v>
      </c>
      <c r="C26" s="520" t="s">
        <v>287</v>
      </c>
      <c r="D26" s="520"/>
      <c r="F26" s="515"/>
      <c r="G26" s="515"/>
      <c r="H26" s="515"/>
      <c r="I26" s="515"/>
      <c r="J26" s="1016">
        <f>'Regulatory Adjustments'!$G$8</f>
        <v>0</v>
      </c>
    </row>
    <row r="27" spans="1:256" s="487" customFormat="1" ht="11.25" x14ac:dyDescent="0.2">
      <c r="B27" s="725" t="s">
        <v>976</v>
      </c>
      <c r="C27" s="520" t="s">
        <v>974</v>
      </c>
      <c r="D27" s="520"/>
      <c r="F27" s="515"/>
      <c r="G27" s="515"/>
      <c r="H27" s="515"/>
      <c r="I27" s="515"/>
      <c r="J27" s="1016">
        <f>'Regulatory Adjustments'!$G$11</f>
        <v>0</v>
      </c>
    </row>
    <row r="28" spans="1:256" s="487" customFormat="1" ht="11.25" x14ac:dyDescent="0.2">
      <c r="B28" s="725" t="s">
        <v>978</v>
      </c>
      <c r="C28" s="520" t="s">
        <v>902</v>
      </c>
      <c r="D28" s="520"/>
      <c r="F28" s="515"/>
      <c r="G28" s="515"/>
      <c r="H28" s="515"/>
      <c r="I28" s="515"/>
      <c r="J28" s="1016">
        <f>'Regulatory Adjustments'!G20</f>
        <v>0</v>
      </c>
    </row>
    <row r="29" spans="1:256" s="487" customFormat="1" ht="11.25" x14ac:dyDescent="0.2">
      <c r="B29" s="725" t="s">
        <v>979</v>
      </c>
      <c r="C29" s="520" t="s">
        <v>977</v>
      </c>
      <c r="D29" s="520"/>
      <c r="F29" s="515"/>
      <c r="G29" s="515"/>
      <c r="H29" s="515"/>
      <c r="I29" s="515"/>
      <c r="J29" s="1016">
        <f>'Regulatory Adjustments'!G24</f>
        <v>0</v>
      </c>
    </row>
    <row r="30" spans="1:256" s="487" customFormat="1" ht="11.25" x14ac:dyDescent="0.2">
      <c r="B30" s="725" t="s">
        <v>980</v>
      </c>
      <c r="C30" s="520" t="s">
        <v>1435</v>
      </c>
      <c r="D30" s="524"/>
      <c r="F30" s="515"/>
      <c r="G30" s="515"/>
      <c r="H30" s="515"/>
      <c r="I30" s="515"/>
      <c r="J30" s="1016">
        <f>'Regulatory Adjustments'!G41</f>
        <v>0</v>
      </c>
    </row>
    <row r="31" spans="1:256" s="526" customFormat="1" ht="11.25" x14ac:dyDescent="0.2">
      <c r="A31" s="487"/>
      <c r="B31" s="725" t="s">
        <v>981</v>
      </c>
      <c r="C31" s="517" t="s">
        <v>1436</v>
      </c>
      <c r="D31" s="520"/>
      <c r="E31" s="487"/>
      <c r="F31" s="487"/>
      <c r="G31" s="525"/>
      <c r="H31" s="525"/>
      <c r="I31" s="525"/>
      <c r="J31" s="1016">
        <f>'Regulatory Adjustments'!G58</f>
        <v>0</v>
      </c>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7"/>
      <c r="BN31" s="487"/>
      <c r="BO31" s="487"/>
      <c r="BP31" s="487"/>
      <c r="BQ31" s="487"/>
      <c r="BR31" s="487"/>
      <c r="BS31" s="487"/>
      <c r="BT31" s="487"/>
      <c r="BU31" s="487"/>
      <c r="BV31" s="487"/>
      <c r="BW31" s="487"/>
      <c r="BX31" s="487"/>
      <c r="BY31" s="487"/>
      <c r="BZ31" s="487"/>
      <c r="CA31" s="487"/>
      <c r="CB31" s="487"/>
      <c r="CC31" s="487"/>
      <c r="CD31" s="487"/>
      <c r="CE31" s="487"/>
      <c r="CF31" s="487"/>
      <c r="CG31" s="487"/>
      <c r="CH31" s="487"/>
      <c r="CI31" s="487"/>
      <c r="CJ31" s="487"/>
      <c r="CK31" s="487"/>
      <c r="CL31" s="487"/>
      <c r="CM31" s="487"/>
      <c r="CN31" s="487"/>
      <c r="CO31" s="487"/>
      <c r="CP31" s="487"/>
      <c r="CQ31" s="487"/>
      <c r="CR31" s="487"/>
      <c r="CS31" s="487"/>
      <c r="CT31" s="487"/>
      <c r="CU31" s="487"/>
      <c r="CV31" s="487"/>
      <c r="CW31" s="487"/>
      <c r="CX31" s="487"/>
      <c r="CY31" s="487"/>
      <c r="CZ31" s="487"/>
      <c r="DA31" s="487"/>
      <c r="DB31" s="487"/>
      <c r="DC31" s="487"/>
      <c r="DD31" s="487"/>
      <c r="DE31" s="487"/>
      <c r="DF31" s="487"/>
      <c r="DG31" s="487"/>
      <c r="DH31" s="487"/>
      <c r="DI31" s="487"/>
      <c r="DJ31" s="487"/>
      <c r="DK31" s="487"/>
      <c r="DL31" s="487"/>
      <c r="DM31" s="487"/>
      <c r="DN31" s="487"/>
      <c r="DO31" s="487"/>
      <c r="DP31" s="487"/>
      <c r="DQ31" s="487"/>
      <c r="DR31" s="487"/>
      <c r="DS31" s="487"/>
      <c r="DT31" s="487"/>
      <c r="DU31" s="487"/>
      <c r="DV31" s="487"/>
      <c r="DW31" s="487"/>
      <c r="DX31" s="487"/>
      <c r="DY31" s="487"/>
      <c r="DZ31" s="487"/>
      <c r="EA31" s="487"/>
      <c r="EB31" s="487"/>
      <c r="EC31" s="487"/>
      <c r="ED31" s="487"/>
      <c r="EE31" s="487"/>
      <c r="EF31" s="487"/>
      <c r="EG31" s="487"/>
      <c r="EH31" s="487"/>
      <c r="EI31" s="487"/>
      <c r="EJ31" s="487"/>
      <c r="EK31" s="487"/>
      <c r="EL31" s="487"/>
      <c r="EM31" s="487"/>
      <c r="EN31" s="487"/>
      <c r="EO31" s="487"/>
      <c r="EP31" s="487"/>
      <c r="EQ31" s="487"/>
      <c r="ER31" s="487"/>
      <c r="ES31" s="487"/>
      <c r="ET31" s="487"/>
      <c r="EU31" s="487"/>
      <c r="EV31" s="487"/>
      <c r="EW31" s="487"/>
      <c r="EX31" s="487"/>
      <c r="EY31" s="487"/>
      <c r="EZ31" s="487"/>
      <c r="FA31" s="487"/>
      <c r="FB31" s="487"/>
      <c r="FC31" s="487"/>
      <c r="FD31" s="487"/>
      <c r="FE31" s="487"/>
      <c r="FF31" s="487"/>
      <c r="FG31" s="487"/>
      <c r="FH31" s="487"/>
      <c r="FI31" s="487"/>
      <c r="FJ31" s="487"/>
      <c r="FK31" s="487"/>
      <c r="FL31" s="487"/>
      <c r="FM31" s="487"/>
      <c r="FN31" s="487"/>
      <c r="FO31" s="487"/>
      <c r="FP31" s="487"/>
      <c r="FQ31" s="487"/>
      <c r="FR31" s="487"/>
      <c r="FS31" s="487"/>
      <c r="FT31" s="487"/>
      <c r="FU31" s="487"/>
      <c r="FV31" s="487"/>
      <c r="FW31" s="487"/>
      <c r="FX31" s="487"/>
      <c r="FY31" s="487"/>
      <c r="FZ31" s="487"/>
      <c r="GA31" s="487"/>
      <c r="GB31" s="487"/>
      <c r="GC31" s="487"/>
      <c r="GD31" s="487"/>
      <c r="GE31" s="487"/>
      <c r="GF31" s="487"/>
      <c r="GG31" s="487"/>
      <c r="GH31" s="487"/>
      <c r="GI31" s="487"/>
      <c r="GJ31" s="487"/>
      <c r="GK31" s="487"/>
      <c r="GL31" s="487"/>
      <c r="GM31" s="487"/>
      <c r="GN31" s="487"/>
      <c r="GO31" s="487"/>
      <c r="GP31" s="487"/>
      <c r="GQ31" s="487"/>
      <c r="GR31" s="487"/>
      <c r="GS31" s="487"/>
      <c r="GT31" s="487"/>
      <c r="GU31" s="487"/>
      <c r="GV31" s="487"/>
      <c r="GW31" s="487"/>
      <c r="GX31" s="487"/>
      <c r="GY31" s="487"/>
      <c r="GZ31" s="487"/>
      <c r="HA31" s="487"/>
      <c r="HB31" s="487"/>
      <c r="HC31" s="487"/>
      <c r="HD31" s="487"/>
      <c r="HE31" s="487"/>
      <c r="HF31" s="487"/>
      <c r="HG31" s="487"/>
      <c r="HH31" s="487"/>
      <c r="HI31" s="487"/>
      <c r="HJ31" s="487"/>
      <c r="HK31" s="487"/>
      <c r="HL31" s="487"/>
      <c r="HM31" s="487"/>
      <c r="HN31" s="487"/>
      <c r="HO31" s="487"/>
      <c r="HP31" s="487"/>
      <c r="HQ31" s="487"/>
      <c r="HR31" s="487"/>
      <c r="HS31" s="487"/>
      <c r="HT31" s="487"/>
      <c r="HU31" s="487"/>
      <c r="HV31" s="487"/>
      <c r="HW31" s="487"/>
      <c r="HX31" s="487"/>
      <c r="HY31" s="487"/>
      <c r="HZ31" s="487"/>
      <c r="IA31" s="487"/>
      <c r="IB31" s="487"/>
      <c r="IC31" s="487"/>
      <c r="ID31" s="487"/>
      <c r="IE31" s="487"/>
      <c r="IF31" s="487"/>
      <c r="IG31" s="487"/>
      <c r="IH31" s="487"/>
      <c r="II31" s="487"/>
      <c r="IJ31" s="487"/>
      <c r="IK31" s="487"/>
      <c r="IL31" s="487"/>
      <c r="IM31" s="487"/>
      <c r="IN31" s="487"/>
      <c r="IO31" s="487"/>
      <c r="IP31" s="487"/>
      <c r="IQ31" s="487"/>
      <c r="IR31" s="487"/>
      <c r="IS31" s="487"/>
      <c r="IT31" s="487"/>
      <c r="IU31" s="487"/>
      <c r="IV31" s="487"/>
    </row>
    <row r="32" spans="1:256" s="526" customFormat="1" ht="11.25" x14ac:dyDescent="0.2">
      <c r="A32" s="487"/>
      <c r="B32" s="725" t="s">
        <v>983</v>
      </c>
      <c r="C32" s="517" t="s">
        <v>931</v>
      </c>
      <c r="D32" s="520"/>
      <c r="E32" s="487"/>
      <c r="F32" s="487"/>
      <c r="G32" s="525"/>
      <c r="H32" s="525"/>
      <c r="I32" s="519"/>
      <c r="J32" s="1016">
        <f>'Regulatory Adjustments'!G64</f>
        <v>0</v>
      </c>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7"/>
      <c r="AW32" s="487"/>
      <c r="AX32" s="487"/>
      <c r="AY32" s="487"/>
      <c r="AZ32" s="487"/>
      <c r="BA32" s="487"/>
      <c r="BB32" s="487"/>
      <c r="BC32" s="487"/>
      <c r="BD32" s="487"/>
      <c r="BE32" s="487"/>
      <c r="BF32" s="487"/>
      <c r="BG32" s="487"/>
      <c r="BH32" s="487"/>
      <c r="BI32" s="487"/>
      <c r="BJ32" s="487"/>
      <c r="BK32" s="487"/>
      <c r="BL32" s="487"/>
      <c r="BM32" s="487"/>
      <c r="BN32" s="487"/>
      <c r="BO32" s="487"/>
      <c r="BP32" s="487"/>
      <c r="BQ32" s="487"/>
      <c r="BR32" s="487"/>
      <c r="BS32" s="487"/>
      <c r="BT32" s="487"/>
      <c r="BU32" s="487"/>
      <c r="BV32" s="487"/>
      <c r="BW32" s="487"/>
      <c r="BX32" s="487"/>
      <c r="BY32" s="487"/>
      <c r="BZ32" s="487"/>
      <c r="CA32" s="487"/>
      <c r="CB32" s="487"/>
      <c r="CC32" s="487"/>
      <c r="CD32" s="487"/>
      <c r="CE32" s="487"/>
      <c r="CF32" s="487"/>
      <c r="CG32" s="487"/>
      <c r="CH32" s="487"/>
      <c r="CI32" s="487"/>
      <c r="CJ32" s="487"/>
      <c r="CK32" s="487"/>
      <c r="CL32" s="487"/>
      <c r="CM32" s="487"/>
      <c r="CN32" s="487"/>
      <c r="CO32" s="487"/>
      <c r="CP32" s="487"/>
      <c r="CQ32" s="487"/>
      <c r="CR32" s="487"/>
      <c r="CS32" s="487"/>
      <c r="CT32" s="487"/>
      <c r="CU32" s="487"/>
      <c r="CV32" s="487"/>
      <c r="CW32" s="487"/>
      <c r="CX32" s="487"/>
      <c r="CY32" s="487"/>
      <c r="CZ32" s="487"/>
      <c r="DA32" s="487"/>
      <c r="DB32" s="487"/>
      <c r="DC32" s="487"/>
      <c r="DD32" s="487"/>
      <c r="DE32" s="487"/>
      <c r="DF32" s="487"/>
      <c r="DG32" s="487"/>
      <c r="DH32" s="487"/>
      <c r="DI32" s="487"/>
      <c r="DJ32" s="487"/>
      <c r="DK32" s="487"/>
      <c r="DL32" s="487"/>
      <c r="DM32" s="487"/>
      <c r="DN32" s="487"/>
      <c r="DO32" s="487"/>
      <c r="DP32" s="487"/>
      <c r="DQ32" s="487"/>
      <c r="DR32" s="487"/>
      <c r="DS32" s="487"/>
      <c r="DT32" s="487"/>
      <c r="DU32" s="487"/>
      <c r="DV32" s="487"/>
      <c r="DW32" s="487"/>
      <c r="DX32" s="487"/>
      <c r="DY32" s="487"/>
      <c r="DZ32" s="487"/>
      <c r="EA32" s="487"/>
      <c r="EB32" s="487"/>
      <c r="EC32" s="487"/>
      <c r="ED32" s="487"/>
      <c r="EE32" s="487"/>
      <c r="EF32" s="487"/>
      <c r="EG32" s="487"/>
      <c r="EH32" s="487"/>
      <c r="EI32" s="487"/>
      <c r="EJ32" s="487"/>
      <c r="EK32" s="487"/>
      <c r="EL32" s="487"/>
      <c r="EM32" s="487"/>
      <c r="EN32" s="487"/>
      <c r="EO32" s="487"/>
      <c r="EP32" s="487"/>
      <c r="EQ32" s="487"/>
      <c r="ER32" s="487"/>
      <c r="ES32" s="487"/>
      <c r="ET32" s="487"/>
      <c r="EU32" s="487"/>
      <c r="EV32" s="487"/>
      <c r="EW32" s="487"/>
      <c r="EX32" s="487"/>
      <c r="EY32" s="487"/>
      <c r="EZ32" s="487"/>
      <c r="FA32" s="487"/>
      <c r="FB32" s="487"/>
      <c r="FC32" s="487"/>
      <c r="FD32" s="487"/>
      <c r="FE32" s="487"/>
      <c r="FF32" s="487"/>
      <c r="FG32" s="487"/>
      <c r="FH32" s="487"/>
      <c r="FI32" s="487"/>
      <c r="FJ32" s="487"/>
      <c r="FK32" s="487"/>
      <c r="FL32" s="487"/>
      <c r="FM32" s="487"/>
      <c r="FN32" s="487"/>
      <c r="FO32" s="487"/>
      <c r="FP32" s="487"/>
      <c r="FQ32" s="487"/>
      <c r="FR32" s="487"/>
      <c r="FS32" s="487"/>
      <c r="FT32" s="487"/>
      <c r="FU32" s="487"/>
      <c r="FV32" s="487"/>
      <c r="FW32" s="487"/>
      <c r="FX32" s="487"/>
      <c r="FY32" s="487"/>
      <c r="FZ32" s="487"/>
      <c r="GA32" s="487"/>
      <c r="GB32" s="487"/>
      <c r="GC32" s="487"/>
      <c r="GD32" s="487"/>
      <c r="GE32" s="487"/>
      <c r="GF32" s="487"/>
      <c r="GG32" s="487"/>
      <c r="GH32" s="487"/>
      <c r="GI32" s="487"/>
      <c r="GJ32" s="487"/>
      <c r="GK32" s="487"/>
      <c r="GL32" s="487"/>
      <c r="GM32" s="487"/>
      <c r="GN32" s="487"/>
      <c r="GO32" s="487"/>
      <c r="GP32" s="487"/>
      <c r="GQ32" s="487"/>
      <c r="GR32" s="487"/>
      <c r="GS32" s="487"/>
      <c r="GT32" s="487"/>
      <c r="GU32" s="487"/>
      <c r="GV32" s="487"/>
      <c r="GW32" s="487"/>
      <c r="GX32" s="487"/>
      <c r="GY32" s="487"/>
      <c r="GZ32" s="487"/>
      <c r="HA32" s="487"/>
      <c r="HB32" s="487"/>
      <c r="HC32" s="487"/>
      <c r="HD32" s="487"/>
      <c r="HE32" s="487"/>
      <c r="HF32" s="487"/>
      <c r="HG32" s="487"/>
      <c r="HH32" s="487"/>
      <c r="HI32" s="487"/>
      <c r="HJ32" s="487"/>
      <c r="HK32" s="487"/>
      <c r="HL32" s="487"/>
      <c r="HM32" s="487"/>
      <c r="HN32" s="487"/>
      <c r="HO32" s="487"/>
      <c r="HP32" s="487"/>
      <c r="HQ32" s="487"/>
      <c r="HR32" s="487"/>
      <c r="HS32" s="487"/>
      <c r="HT32" s="487"/>
      <c r="HU32" s="487"/>
      <c r="HV32" s="487"/>
      <c r="HW32" s="487"/>
      <c r="HX32" s="487"/>
      <c r="HY32" s="487"/>
      <c r="HZ32" s="487"/>
      <c r="IA32" s="487"/>
      <c r="IB32" s="487"/>
      <c r="IC32" s="487"/>
      <c r="ID32" s="487"/>
      <c r="IE32" s="487"/>
      <c r="IF32" s="487"/>
      <c r="IG32" s="487"/>
      <c r="IH32" s="487"/>
      <c r="II32" s="487"/>
      <c r="IJ32" s="487"/>
      <c r="IK32" s="487"/>
      <c r="IL32" s="487"/>
      <c r="IM32" s="487"/>
      <c r="IN32" s="487"/>
      <c r="IO32" s="487"/>
      <c r="IP32" s="487"/>
      <c r="IQ32" s="487"/>
      <c r="IR32" s="487"/>
      <c r="IS32" s="487"/>
      <c r="IT32" s="487"/>
      <c r="IU32" s="487"/>
      <c r="IV32" s="487"/>
    </row>
    <row r="33" spans="1:256" s="526" customFormat="1" ht="11.25" x14ac:dyDescent="0.2">
      <c r="A33" s="487"/>
      <c r="B33" s="725" t="s">
        <v>985</v>
      </c>
      <c r="C33" s="517" t="s">
        <v>982</v>
      </c>
      <c r="D33" s="520"/>
      <c r="E33" s="487"/>
      <c r="F33" s="487"/>
      <c r="G33" s="525"/>
      <c r="H33" s="525"/>
      <c r="I33" s="519"/>
      <c r="J33" s="1016">
        <f>'Regulatory Adjustments'!G67</f>
        <v>0</v>
      </c>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7"/>
      <c r="BD33" s="487"/>
      <c r="BE33" s="487"/>
      <c r="BF33" s="487"/>
      <c r="BG33" s="487"/>
      <c r="BH33" s="487"/>
      <c r="BI33" s="487"/>
      <c r="BJ33" s="487"/>
      <c r="BK33" s="487"/>
      <c r="BL33" s="487"/>
      <c r="BM33" s="487"/>
      <c r="BN33" s="487"/>
      <c r="BO33" s="487"/>
      <c r="BP33" s="487"/>
      <c r="BQ33" s="487"/>
      <c r="BR33" s="487"/>
      <c r="BS33" s="487"/>
      <c r="BT33" s="487"/>
      <c r="BU33" s="487"/>
      <c r="BV33" s="487"/>
      <c r="BW33" s="487"/>
      <c r="BX33" s="487"/>
      <c r="BY33" s="487"/>
      <c r="BZ33" s="487"/>
      <c r="CA33" s="487"/>
      <c r="CB33" s="487"/>
      <c r="CC33" s="487"/>
      <c r="CD33" s="487"/>
      <c r="CE33" s="487"/>
      <c r="CF33" s="487"/>
      <c r="CG33" s="487"/>
      <c r="CH33" s="487"/>
      <c r="CI33" s="487"/>
      <c r="CJ33" s="487"/>
      <c r="CK33" s="487"/>
      <c r="CL33" s="487"/>
      <c r="CM33" s="487"/>
      <c r="CN33" s="487"/>
      <c r="CO33" s="487"/>
      <c r="CP33" s="487"/>
      <c r="CQ33" s="487"/>
      <c r="CR33" s="487"/>
      <c r="CS33" s="487"/>
      <c r="CT33" s="487"/>
      <c r="CU33" s="487"/>
      <c r="CV33" s="487"/>
      <c r="CW33" s="487"/>
      <c r="CX33" s="487"/>
      <c r="CY33" s="487"/>
      <c r="CZ33" s="487"/>
      <c r="DA33" s="487"/>
      <c r="DB33" s="487"/>
      <c r="DC33" s="487"/>
      <c r="DD33" s="487"/>
      <c r="DE33" s="487"/>
      <c r="DF33" s="487"/>
      <c r="DG33" s="487"/>
      <c r="DH33" s="487"/>
      <c r="DI33" s="487"/>
      <c r="DJ33" s="487"/>
      <c r="DK33" s="487"/>
      <c r="DL33" s="487"/>
      <c r="DM33" s="487"/>
      <c r="DN33" s="487"/>
      <c r="DO33" s="487"/>
      <c r="DP33" s="487"/>
      <c r="DQ33" s="487"/>
      <c r="DR33" s="487"/>
      <c r="DS33" s="487"/>
      <c r="DT33" s="487"/>
      <c r="DU33" s="487"/>
      <c r="DV33" s="487"/>
      <c r="DW33" s="487"/>
      <c r="DX33" s="487"/>
      <c r="DY33" s="487"/>
      <c r="DZ33" s="487"/>
      <c r="EA33" s="487"/>
      <c r="EB33" s="487"/>
      <c r="EC33" s="487"/>
      <c r="ED33" s="487"/>
      <c r="EE33" s="487"/>
      <c r="EF33" s="487"/>
      <c r="EG33" s="487"/>
      <c r="EH33" s="487"/>
      <c r="EI33" s="487"/>
      <c r="EJ33" s="487"/>
      <c r="EK33" s="487"/>
      <c r="EL33" s="487"/>
      <c r="EM33" s="487"/>
      <c r="EN33" s="487"/>
      <c r="EO33" s="487"/>
      <c r="EP33" s="487"/>
      <c r="EQ33" s="487"/>
      <c r="ER33" s="487"/>
      <c r="ES33" s="487"/>
      <c r="ET33" s="487"/>
      <c r="EU33" s="487"/>
      <c r="EV33" s="487"/>
      <c r="EW33" s="487"/>
      <c r="EX33" s="487"/>
      <c r="EY33" s="487"/>
      <c r="EZ33" s="487"/>
      <c r="FA33" s="487"/>
      <c r="FB33" s="487"/>
      <c r="FC33" s="487"/>
      <c r="FD33" s="487"/>
      <c r="FE33" s="487"/>
      <c r="FF33" s="487"/>
      <c r="FG33" s="487"/>
      <c r="FH33" s="487"/>
      <c r="FI33" s="487"/>
      <c r="FJ33" s="487"/>
      <c r="FK33" s="487"/>
      <c r="FL33" s="487"/>
      <c r="FM33" s="487"/>
      <c r="FN33" s="487"/>
      <c r="FO33" s="487"/>
      <c r="FP33" s="487"/>
      <c r="FQ33" s="487"/>
      <c r="FR33" s="487"/>
      <c r="FS33" s="487"/>
      <c r="FT33" s="487"/>
      <c r="FU33" s="487"/>
      <c r="FV33" s="487"/>
      <c r="FW33" s="487"/>
      <c r="FX33" s="487"/>
      <c r="FY33" s="487"/>
      <c r="FZ33" s="487"/>
      <c r="GA33" s="487"/>
      <c r="GB33" s="487"/>
      <c r="GC33" s="487"/>
      <c r="GD33" s="487"/>
      <c r="GE33" s="487"/>
      <c r="GF33" s="487"/>
      <c r="GG33" s="487"/>
      <c r="GH33" s="487"/>
      <c r="GI33" s="487"/>
      <c r="GJ33" s="487"/>
      <c r="GK33" s="487"/>
      <c r="GL33" s="487"/>
      <c r="GM33" s="487"/>
      <c r="GN33" s="487"/>
      <c r="GO33" s="487"/>
      <c r="GP33" s="487"/>
      <c r="GQ33" s="487"/>
      <c r="GR33" s="487"/>
      <c r="GS33" s="487"/>
      <c r="GT33" s="487"/>
      <c r="GU33" s="487"/>
      <c r="GV33" s="487"/>
      <c r="GW33" s="487"/>
      <c r="GX33" s="487"/>
      <c r="GY33" s="487"/>
      <c r="GZ33" s="487"/>
      <c r="HA33" s="487"/>
      <c r="HB33" s="487"/>
      <c r="HC33" s="487"/>
      <c r="HD33" s="487"/>
      <c r="HE33" s="487"/>
      <c r="HF33" s="487"/>
      <c r="HG33" s="487"/>
      <c r="HH33" s="487"/>
      <c r="HI33" s="487"/>
      <c r="HJ33" s="487"/>
      <c r="HK33" s="487"/>
      <c r="HL33" s="487"/>
      <c r="HM33" s="487"/>
      <c r="HN33" s="487"/>
      <c r="HO33" s="487"/>
      <c r="HP33" s="487"/>
      <c r="HQ33" s="487"/>
      <c r="HR33" s="487"/>
      <c r="HS33" s="487"/>
      <c r="HT33" s="487"/>
      <c r="HU33" s="487"/>
      <c r="HV33" s="487"/>
      <c r="HW33" s="487"/>
      <c r="HX33" s="487"/>
      <c r="HY33" s="487"/>
      <c r="HZ33" s="487"/>
      <c r="IA33" s="487"/>
      <c r="IB33" s="487"/>
      <c r="IC33" s="487"/>
      <c r="ID33" s="487"/>
      <c r="IE33" s="487"/>
      <c r="IF33" s="487"/>
      <c r="IG33" s="487"/>
      <c r="IH33" s="487"/>
      <c r="II33" s="487"/>
      <c r="IJ33" s="487"/>
      <c r="IK33" s="487"/>
      <c r="IL33" s="487"/>
      <c r="IM33" s="487"/>
      <c r="IN33" s="487"/>
      <c r="IO33" s="487"/>
      <c r="IP33" s="487"/>
      <c r="IQ33" s="487"/>
      <c r="IR33" s="487"/>
      <c r="IS33" s="487"/>
      <c r="IT33" s="487"/>
      <c r="IU33" s="487"/>
      <c r="IV33" s="487"/>
    </row>
    <row r="34" spans="1:256" s="526" customFormat="1" ht="12.75" customHeight="1" x14ac:dyDescent="0.2">
      <c r="A34" s="487"/>
      <c r="B34" s="725" t="s">
        <v>986</v>
      </c>
      <c r="C34" s="514" t="s">
        <v>984</v>
      </c>
      <c r="D34" s="487"/>
      <c r="E34" s="487"/>
      <c r="F34" s="487"/>
      <c r="G34" s="525"/>
      <c r="H34" s="525"/>
      <c r="I34" s="519"/>
      <c r="J34" s="1016">
        <f>J24-SUM(J26:J33)</f>
        <v>0</v>
      </c>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c r="AR34" s="487"/>
      <c r="AS34" s="487"/>
      <c r="AT34" s="487"/>
      <c r="AU34" s="487"/>
      <c r="AV34" s="487"/>
      <c r="AW34" s="487"/>
      <c r="AX34" s="487"/>
      <c r="AY34" s="487"/>
      <c r="AZ34" s="487"/>
      <c r="BA34" s="487"/>
      <c r="BB34" s="487"/>
      <c r="BC34" s="487"/>
      <c r="BD34" s="487"/>
      <c r="BE34" s="487"/>
      <c r="BF34" s="487"/>
      <c r="BG34" s="487"/>
      <c r="BH34" s="487"/>
      <c r="BI34" s="487"/>
      <c r="BJ34" s="487"/>
      <c r="BK34" s="487"/>
      <c r="BL34" s="487"/>
      <c r="BM34" s="487"/>
      <c r="BN34" s="487"/>
      <c r="BO34" s="487"/>
      <c r="BP34" s="487"/>
      <c r="BQ34" s="487"/>
      <c r="BR34" s="487"/>
      <c r="BS34" s="487"/>
      <c r="BT34" s="487"/>
      <c r="BU34" s="487"/>
      <c r="BV34" s="487"/>
      <c r="BW34" s="487"/>
      <c r="BX34" s="487"/>
      <c r="BY34" s="487"/>
      <c r="BZ34" s="487"/>
      <c r="CA34" s="487"/>
      <c r="CB34" s="487"/>
      <c r="CC34" s="487"/>
      <c r="CD34" s="487"/>
      <c r="CE34" s="487"/>
      <c r="CF34" s="487"/>
      <c r="CG34" s="487"/>
      <c r="CH34" s="487"/>
      <c r="CI34" s="487"/>
      <c r="CJ34" s="487"/>
      <c r="CK34" s="487"/>
      <c r="CL34" s="487"/>
      <c r="CM34" s="487"/>
      <c r="CN34" s="487"/>
      <c r="CO34" s="487"/>
      <c r="CP34" s="487"/>
      <c r="CQ34" s="487"/>
      <c r="CR34" s="487"/>
      <c r="CS34" s="487"/>
      <c r="CT34" s="487"/>
      <c r="CU34" s="487"/>
      <c r="CV34" s="487"/>
      <c r="CW34" s="487"/>
      <c r="CX34" s="487"/>
      <c r="CY34" s="487"/>
      <c r="CZ34" s="487"/>
      <c r="DA34" s="487"/>
      <c r="DB34" s="487"/>
      <c r="DC34" s="487"/>
      <c r="DD34" s="487"/>
      <c r="DE34" s="487"/>
      <c r="DF34" s="487"/>
      <c r="DG34" s="487"/>
      <c r="DH34" s="487"/>
      <c r="DI34" s="487"/>
      <c r="DJ34" s="487"/>
      <c r="DK34" s="487"/>
      <c r="DL34" s="487"/>
      <c r="DM34" s="487"/>
      <c r="DN34" s="487"/>
      <c r="DO34" s="487"/>
      <c r="DP34" s="487"/>
      <c r="DQ34" s="487"/>
      <c r="DR34" s="487"/>
      <c r="DS34" s="487"/>
      <c r="DT34" s="487"/>
      <c r="DU34" s="487"/>
      <c r="DV34" s="487"/>
      <c r="DW34" s="487"/>
      <c r="DX34" s="487"/>
      <c r="DY34" s="487"/>
      <c r="DZ34" s="487"/>
      <c r="EA34" s="487"/>
      <c r="EB34" s="487"/>
      <c r="EC34" s="487"/>
      <c r="ED34" s="487"/>
      <c r="EE34" s="487"/>
      <c r="EF34" s="487"/>
      <c r="EG34" s="487"/>
      <c r="EH34" s="487"/>
      <c r="EI34" s="487"/>
      <c r="EJ34" s="487"/>
      <c r="EK34" s="487"/>
      <c r="EL34" s="487"/>
      <c r="EM34" s="487"/>
      <c r="EN34" s="487"/>
      <c r="EO34" s="487"/>
      <c r="EP34" s="487"/>
      <c r="EQ34" s="487"/>
      <c r="ER34" s="487"/>
      <c r="ES34" s="487"/>
      <c r="ET34" s="487"/>
      <c r="EU34" s="487"/>
      <c r="EV34" s="487"/>
      <c r="EW34" s="487"/>
      <c r="EX34" s="487"/>
      <c r="EY34" s="487"/>
      <c r="EZ34" s="487"/>
      <c r="FA34" s="487"/>
      <c r="FB34" s="487"/>
      <c r="FC34" s="487"/>
      <c r="FD34" s="487"/>
      <c r="FE34" s="487"/>
      <c r="FF34" s="487"/>
      <c r="FG34" s="487"/>
      <c r="FH34" s="487"/>
      <c r="FI34" s="487"/>
      <c r="FJ34" s="487"/>
      <c r="FK34" s="487"/>
      <c r="FL34" s="487"/>
      <c r="FM34" s="487"/>
      <c r="FN34" s="487"/>
      <c r="FO34" s="487"/>
      <c r="FP34" s="487"/>
      <c r="FQ34" s="487"/>
      <c r="FR34" s="487"/>
      <c r="FS34" s="487"/>
      <c r="FT34" s="487"/>
      <c r="FU34" s="487"/>
      <c r="FV34" s="487"/>
      <c r="FW34" s="487"/>
      <c r="FX34" s="487"/>
      <c r="FY34" s="487"/>
      <c r="FZ34" s="487"/>
      <c r="GA34" s="487"/>
      <c r="GB34" s="487"/>
      <c r="GC34" s="487"/>
      <c r="GD34" s="487"/>
      <c r="GE34" s="487"/>
      <c r="GF34" s="487"/>
      <c r="GG34" s="487"/>
      <c r="GH34" s="487"/>
      <c r="GI34" s="487"/>
      <c r="GJ34" s="487"/>
      <c r="GK34" s="487"/>
      <c r="GL34" s="487"/>
      <c r="GM34" s="487"/>
      <c r="GN34" s="487"/>
      <c r="GO34" s="487"/>
      <c r="GP34" s="487"/>
      <c r="GQ34" s="487"/>
      <c r="GR34" s="487"/>
      <c r="GS34" s="487"/>
      <c r="GT34" s="487"/>
      <c r="GU34" s="487"/>
      <c r="GV34" s="487"/>
      <c r="GW34" s="487"/>
      <c r="GX34" s="487"/>
      <c r="GY34" s="487"/>
      <c r="GZ34" s="487"/>
      <c r="HA34" s="487"/>
      <c r="HB34" s="487"/>
      <c r="HC34" s="487"/>
      <c r="HD34" s="487"/>
      <c r="HE34" s="487"/>
      <c r="HF34" s="487"/>
      <c r="HG34" s="487"/>
      <c r="HH34" s="487"/>
      <c r="HI34" s="487"/>
      <c r="HJ34" s="487"/>
      <c r="HK34" s="487"/>
      <c r="HL34" s="487"/>
      <c r="HM34" s="487"/>
      <c r="HN34" s="487"/>
      <c r="HO34" s="487"/>
      <c r="HP34" s="487"/>
      <c r="HQ34" s="487"/>
      <c r="HR34" s="487"/>
      <c r="HS34" s="487"/>
      <c r="HT34" s="487"/>
      <c r="HU34" s="487"/>
      <c r="HV34" s="487"/>
      <c r="HW34" s="487"/>
      <c r="HX34" s="487"/>
      <c r="HY34" s="487"/>
      <c r="HZ34" s="487"/>
      <c r="IA34" s="487"/>
      <c r="IB34" s="487"/>
      <c r="IC34" s="487"/>
      <c r="ID34" s="487"/>
      <c r="IE34" s="487"/>
      <c r="IF34" s="487"/>
      <c r="IG34" s="487"/>
      <c r="IH34" s="487"/>
      <c r="II34" s="487"/>
      <c r="IJ34" s="487"/>
      <c r="IK34" s="487"/>
      <c r="IL34" s="487"/>
      <c r="IM34" s="487"/>
      <c r="IN34" s="487"/>
      <c r="IO34" s="487"/>
      <c r="IP34" s="487"/>
      <c r="IQ34" s="487"/>
      <c r="IR34" s="487"/>
      <c r="IS34" s="487"/>
      <c r="IT34" s="487"/>
      <c r="IU34" s="487"/>
      <c r="IV34" s="487"/>
    </row>
    <row r="35" spans="1:256" s="526" customFormat="1" ht="12.75" customHeight="1" x14ac:dyDescent="0.2">
      <c r="A35" s="487"/>
      <c r="B35" s="725" t="s">
        <v>988</v>
      </c>
      <c r="C35" s="527" t="s">
        <v>1437</v>
      </c>
      <c r="D35" s="527"/>
      <c r="E35" s="487"/>
      <c r="F35" s="487"/>
      <c r="G35" s="525"/>
      <c r="H35" s="525"/>
      <c r="I35" s="519"/>
      <c r="J35" s="1016">
        <f>'Regulatory Adjustments'!G88</f>
        <v>0</v>
      </c>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487"/>
      <c r="AI35" s="487"/>
      <c r="AJ35" s="487"/>
      <c r="AK35" s="487"/>
      <c r="AL35" s="487"/>
      <c r="AM35" s="487"/>
      <c r="AN35" s="487"/>
      <c r="AO35" s="487"/>
      <c r="AP35" s="487"/>
      <c r="AQ35" s="487"/>
      <c r="AR35" s="487"/>
      <c r="AS35" s="487"/>
      <c r="AT35" s="487"/>
      <c r="AU35" s="487"/>
      <c r="AV35" s="487"/>
      <c r="AW35" s="487"/>
      <c r="AX35" s="487"/>
      <c r="AY35" s="487"/>
      <c r="AZ35" s="487"/>
      <c r="BA35" s="487"/>
      <c r="BB35" s="487"/>
      <c r="BC35" s="487"/>
      <c r="BD35" s="487"/>
      <c r="BE35" s="487"/>
      <c r="BF35" s="487"/>
      <c r="BG35" s="487"/>
      <c r="BH35" s="487"/>
      <c r="BI35" s="487"/>
      <c r="BJ35" s="487"/>
      <c r="BK35" s="487"/>
      <c r="BL35" s="487"/>
      <c r="BM35" s="487"/>
      <c r="BN35" s="487"/>
      <c r="BO35" s="487"/>
      <c r="BP35" s="487"/>
      <c r="BQ35" s="487"/>
      <c r="BR35" s="487"/>
      <c r="BS35" s="487"/>
      <c r="BT35" s="487"/>
      <c r="BU35" s="487"/>
      <c r="BV35" s="487"/>
      <c r="BW35" s="487"/>
      <c r="BX35" s="487"/>
      <c r="BY35" s="487"/>
      <c r="BZ35" s="487"/>
      <c r="CA35" s="487"/>
      <c r="CB35" s="487"/>
      <c r="CC35" s="487"/>
      <c r="CD35" s="487"/>
      <c r="CE35" s="487"/>
      <c r="CF35" s="487"/>
      <c r="CG35" s="487"/>
      <c r="CH35" s="487"/>
      <c r="CI35" s="487"/>
      <c r="CJ35" s="487"/>
      <c r="CK35" s="487"/>
      <c r="CL35" s="487"/>
      <c r="CM35" s="487"/>
      <c r="CN35" s="487"/>
      <c r="CO35" s="487"/>
      <c r="CP35" s="487"/>
      <c r="CQ35" s="487"/>
      <c r="CR35" s="487"/>
      <c r="CS35" s="487"/>
      <c r="CT35" s="487"/>
      <c r="CU35" s="487"/>
      <c r="CV35" s="487"/>
      <c r="CW35" s="487"/>
      <c r="CX35" s="487"/>
      <c r="CY35" s="487"/>
      <c r="CZ35" s="487"/>
      <c r="DA35" s="487"/>
      <c r="DB35" s="487"/>
      <c r="DC35" s="487"/>
      <c r="DD35" s="487"/>
      <c r="DE35" s="487"/>
      <c r="DF35" s="487"/>
      <c r="DG35" s="487"/>
      <c r="DH35" s="487"/>
      <c r="DI35" s="487"/>
      <c r="DJ35" s="487"/>
      <c r="DK35" s="487"/>
      <c r="DL35" s="487"/>
      <c r="DM35" s="487"/>
      <c r="DN35" s="487"/>
      <c r="DO35" s="487"/>
      <c r="DP35" s="487"/>
      <c r="DQ35" s="487"/>
      <c r="DR35" s="487"/>
      <c r="DS35" s="487"/>
      <c r="DT35" s="487"/>
      <c r="DU35" s="487"/>
      <c r="DV35" s="487"/>
      <c r="DW35" s="487"/>
      <c r="DX35" s="487"/>
      <c r="DY35" s="487"/>
      <c r="DZ35" s="487"/>
      <c r="EA35" s="487"/>
      <c r="EB35" s="487"/>
      <c r="EC35" s="487"/>
      <c r="ED35" s="487"/>
      <c r="EE35" s="487"/>
      <c r="EF35" s="487"/>
      <c r="EG35" s="487"/>
      <c r="EH35" s="487"/>
      <c r="EI35" s="487"/>
      <c r="EJ35" s="487"/>
      <c r="EK35" s="487"/>
      <c r="EL35" s="487"/>
      <c r="EM35" s="487"/>
      <c r="EN35" s="487"/>
      <c r="EO35" s="487"/>
      <c r="EP35" s="487"/>
      <c r="EQ35" s="487"/>
      <c r="ER35" s="487"/>
      <c r="ES35" s="487"/>
      <c r="ET35" s="487"/>
      <c r="EU35" s="487"/>
      <c r="EV35" s="487"/>
      <c r="EW35" s="487"/>
      <c r="EX35" s="487"/>
      <c r="EY35" s="487"/>
      <c r="EZ35" s="487"/>
      <c r="FA35" s="487"/>
      <c r="FB35" s="487"/>
      <c r="FC35" s="487"/>
      <c r="FD35" s="487"/>
      <c r="FE35" s="487"/>
      <c r="FF35" s="487"/>
      <c r="FG35" s="487"/>
      <c r="FH35" s="487"/>
      <c r="FI35" s="487"/>
      <c r="FJ35" s="487"/>
      <c r="FK35" s="487"/>
      <c r="FL35" s="487"/>
      <c r="FM35" s="487"/>
      <c r="FN35" s="487"/>
      <c r="FO35" s="487"/>
      <c r="FP35" s="487"/>
      <c r="FQ35" s="487"/>
      <c r="FR35" s="487"/>
      <c r="FS35" s="487"/>
      <c r="FT35" s="487"/>
      <c r="FU35" s="487"/>
      <c r="FV35" s="487"/>
      <c r="FW35" s="487"/>
      <c r="FX35" s="487"/>
      <c r="FY35" s="487"/>
      <c r="FZ35" s="487"/>
      <c r="GA35" s="487"/>
      <c r="GB35" s="487"/>
      <c r="GC35" s="487"/>
      <c r="GD35" s="487"/>
      <c r="GE35" s="487"/>
      <c r="GF35" s="487"/>
      <c r="GG35" s="487"/>
      <c r="GH35" s="487"/>
      <c r="GI35" s="487"/>
      <c r="GJ35" s="487"/>
      <c r="GK35" s="487"/>
      <c r="GL35" s="487"/>
      <c r="GM35" s="487"/>
      <c r="GN35" s="487"/>
      <c r="GO35" s="487"/>
      <c r="GP35" s="487"/>
      <c r="GQ35" s="487"/>
      <c r="GR35" s="487"/>
      <c r="GS35" s="487"/>
      <c r="GT35" s="487"/>
      <c r="GU35" s="487"/>
      <c r="GV35" s="487"/>
      <c r="GW35" s="487"/>
      <c r="GX35" s="487"/>
      <c r="GY35" s="487"/>
      <c r="GZ35" s="487"/>
      <c r="HA35" s="487"/>
      <c r="HB35" s="487"/>
      <c r="HC35" s="487"/>
      <c r="HD35" s="487"/>
      <c r="HE35" s="487"/>
      <c r="HF35" s="487"/>
      <c r="HG35" s="487"/>
      <c r="HH35" s="487"/>
      <c r="HI35" s="487"/>
      <c r="HJ35" s="487"/>
      <c r="HK35" s="487"/>
      <c r="HL35" s="487"/>
      <c r="HM35" s="487"/>
      <c r="HN35" s="487"/>
      <c r="HO35" s="487"/>
      <c r="HP35" s="487"/>
      <c r="HQ35" s="487"/>
      <c r="HR35" s="487"/>
      <c r="HS35" s="487"/>
      <c r="HT35" s="487"/>
      <c r="HU35" s="487"/>
      <c r="HV35" s="487"/>
      <c r="HW35" s="487"/>
      <c r="HX35" s="487"/>
      <c r="HY35" s="487"/>
      <c r="HZ35" s="487"/>
      <c r="IA35" s="487"/>
      <c r="IB35" s="487"/>
      <c r="IC35" s="487"/>
      <c r="ID35" s="487"/>
      <c r="IE35" s="487"/>
      <c r="IF35" s="487"/>
      <c r="IG35" s="487"/>
      <c r="IH35" s="487"/>
      <c r="II35" s="487"/>
      <c r="IJ35" s="487"/>
      <c r="IK35" s="487"/>
      <c r="IL35" s="487"/>
      <c r="IM35" s="487"/>
      <c r="IN35" s="487"/>
      <c r="IO35" s="487"/>
      <c r="IP35" s="487"/>
      <c r="IQ35" s="487"/>
      <c r="IR35" s="487"/>
      <c r="IS35" s="487"/>
      <c r="IT35" s="487"/>
      <c r="IU35" s="487"/>
      <c r="IV35" s="487"/>
    </row>
    <row r="36" spans="1:256" s="526" customFormat="1" ht="12.75" customHeight="1" x14ac:dyDescent="0.2">
      <c r="A36" s="528"/>
      <c r="B36" s="725" t="s">
        <v>990</v>
      </c>
      <c r="C36" s="514" t="s">
        <v>987</v>
      </c>
      <c r="D36" s="487"/>
      <c r="E36" s="487"/>
      <c r="F36" s="487"/>
      <c r="G36" s="525"/>
      <c r="H36" s="525"/>
      <c r="I36" s="519"/>
      <c r="J36" s="1016">
        <f>J34-J35</f>
        <v>0</v>
      </c>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7"/>
      <c r="BN36" s="487"/>
      <c r="BO36" s="487"/>
      <c r="BP36" s="487"/>
      <c r="BQ36" s="487"/>
      <c r="BR36" s="487"/>
      <c r="BS36" s="487"/>
      <c r="BT36" s="487"/>
      <c r="BU36" s="487"/>
      <c r="BV36" s="487"/>
      <c r="BW36" s="487"/>
      <c r="BX36" s="487"/>
      <c r="BY36" s="487"/>
      <c r="BZ36" s="487"/>
      <c r="CA36" s="487"/>
      <c r="CB36" s="487"/>
      <c r="CC36" s="487"/>
      <c r="CD36" s="487"/>
      <c r="CE36" s="487"/>
      <c r="CF36" s="487"/>
      <c r="CG36" s="487"/>
      <c r="CH36" s="487"/>
      <c r="CI36" s="487"/>
      <c r="CJ36" s="487"/>
      <c r="CK36" s="487"/>
      <c r="CL36" s="487"/>
      <c r="CM36" s="487"/>
      <c r="CN36" s="487"/>
      <c r="CO36" s="487"/>
      <c r="CP36" s="487"/>
      <c r="CQ36" s="487"/>
      <c r="CR36" s="487"/>
      <c r="CS36" s="487"/>
      <c r="CT36" s="487"/>
      <c r="CU36" s="487"/>
      <c r="CV36" s="487"/>
      <c r="CW36" s="487"/>
      <c r="CX36" s="487"/>
      <c r="CY36" s="487"/>
      <c r="CZ36" s="487"/>
      <c r="DA36" s="487"/>
      <c r="DB36" s="487"/>
      <c r="DC36" s="487"/>
      <c r="DD36" s="487"/>
      <c r="DE36" s="487"/>
      <c r="DF36" s="487"/>
      <c r="DG36" s="487"/>
      <c r="DH36" s="487"/>
      <c r="DI36" s="487"/>
      <c r="DJ36" s="487"/>
      <c r="DK36" s="487"/>
      <c r="DL36" s="487"/>
      <c r="DM36" s="487"/>
      <c r="DN36" s="487"/>
      <c r="DO36" s="487"/>
      <c r="DP36" s="487"/>
      <c r="DQ36" s="487"/>
      <c r="DR36" s="487"/>
      <c r="DS36" s="487"/>
      <c r="DT36" s="487"/>
      <c r="DU36" s="487"/>
      <c r="DV36" s="487"/>
      <c r="DW36" s="487"/>
      <c r="DX36" s="487"/>
      <c r="DY36" s="487"/>
      <c r="DZ36" s="487"/>
      <c r="EA36" s="487"/>
      <c r="EB36" s="487"/>
      <c r="EC36" s="487"/>
      <c r="ED36" s="487"/>
      <c r="EE36" s="487"/>
      <c r="EF36" s="487"/>
      <c r="EG36" s="487"/>
      <c r="EH36" s="487"/>
      <c r="EI36" s="487"/>
      <c r="EJ36" s="487"/>
      <c r="EK36" s="487"/>
      <c r="EL36" s="487"/>
      <c r="EM36" s="487"/>
      <c r="EN36" s="487"/>
      <c r="EO36" s="487"/>
      <c r="EP36" s="487"/>
      <c r="EQ36" s="487"/>
      <c r="ER36" s="487"/>
      <c r="ES36" s="487"/>
      <c r="ET36" s="487"/>
      <c r="EU36" s="487"/>
      <c r="EV36" s="487"/>
      <c r="EW36" s="487"/>
      <c r="EX36" s="487"/>
      <c r="EY36" s="487"/>
      <c r="EZ36" s="487"/>
      <c r="FA36" s="487"/>
      <c r="FB36" s="487"/>
      <c r="FC36" s="487"/>
      <c r="FD36" s="487"/>
      <c r="FE36" s="487"/>
      <c r="FF36" s="487"/>
      <c r="FG36" s="487"/>
      <c r="FH36" s="487"/>
      <c r="FI36" s="487"/>
      <c r="FJ36" s="487"/>
      <c r="FK36" s="487"/>
      <c r="FL36" s="487"/>
      <c r="FM36" s="487"/>
      <c r="FN36" s="487"/>
      <c r="FO36" s="487"/>
      <c r="FP36" s="487"/>
      <c r="FQ36" s="487"/>
      <c r="FR36" s="487"/>
      <c r="FS36" s="487"/>
      <c r="FT36" s="487"/>
      <c r="FU36" s="487"/>
      <c r="FV36" s="487"/>
      <c r="FW36" s="487"/>
      <c r="FX36" s="487"/>
      <c r="FY36" s="487"/>
      <c r="FZ36" s="487"/>
      <c r="GA36" s="487"/>
      <c r="GB36" s="487"/>
      <c r="GC36" s="487"/>
      <c r="GD36" s="487"/>
      <c r="GE36" s="487"/>
      <c r="GF36" s="487"/>
      <c r="GG36" s="487"/>
      <c r="GH36" s="487"/>
      <c r="GI36" s="487"/>
      <c r="GJ36" s="487"/>
      <c r="GK36" s="487"/>
      <c r="GL36" s="487"/>
      <c r="GM36" s="487"/>
      <c r="GN36" s="487"/>
      <c r="GO36" s="487"/>
      <c r="GP36" s="487"/>
      <c r="GQ36" s="487"/>
      <c r="GR36" s="487"/>
      <c r="GS36" s="487"/>
      <c r="GT36" s="487"/>
      <c r="GU36" s="487"/>
      <c r="GV36" s="487"/>
      <c r="GW36" s="487"/>
      <c r="GX36" s="487"/>
      <c r="GY36" s="487"/>
      <c r="GZ36" s="487"/>
      <c r="HA36" s="487"/>
      <c r="HB36" s="487"/>
      <c r="HC36" s="487"/>
      <c r="HD36" s="487"/>
      <c r="HE36" s="487"/>
      <c r="HF36" s="487"/>
      <c r="HG36" s="487"/>
      <c r="HH36" s="487"/>
      <c r="HI36" s="487"/>
      <c r="HJ36" s="487"/>
      <c r="HK36" s="487"/>
      <c r="HL36" s="487"/>
      <c r="HM36" s="487"/>
      <c r="HN36" s="487"/>
      <c r="HO36" s="487"/>
      <c r="HP36" s="487"/>
      <c r="HQ36" s="487"/>
      <c r="HR36" s="487"/>
      <c r="HS36" s="487"/>
      <c r="HT36" s="487"/>
      <c r="HU36" s="487"/>
      <c r="HV36" s="487"/>
      <c r="HW36" s="487"/>
      <c r="HX36" s="487"/>
      <c r="HY36" s="487"/>
      <c r="HZ36" s="487"/>
      <c r="IA36" s="487"/>
      <c r="IB36" s="487"/>
      <c r="IC36" s="487"/>
      <c r="ID36" s="487"/>
      <c r="IE36" s="487"/>
      <c r="IF36" s="487"/>
      <c r="IG36" s="487"/>
      <c r="IH36" s="487"/>
      <c r="II36" s="487"/>
      <c r="IJ36" s="487"/>
      <c r="IK36" s="487"/>
      <c r="IL36" s="487"/>
      <c r="IM36" s="487"/>
      <c r="IN36" s="487"/>
      <c r="IO36" s="487"/>
      <c r="IP36" s="487"/>
      <c r="IQ36" s="487"/>
      <c r="IR36" s="487"/>
      <c r="IS36" s="487"/>
      <c r="IT36" s="487"/>
      <c r="IU36" s="487"/>
      <c r="IV36" s="487"/>
    </row>
    <row r="37" spans="1:256" s="526" customFormat="1" ht="12.75" customHeight="1" x14ac:dyDescent="0.2">
      <c r="A37" s="528"/>
      <c r="B37" s="725" t="s">
        <v>992</v>
      </c>
      <c r="C37" s="527" t="s">
        <v>989</v>
      </c>
      <c r="D37" s="517"/>
      <c r="E37" s="487"/>
      <c r="F37" s="487"/>
      <c r="G37" s="525"/>
      <c r="H37" s="525"/>
      <c r="I37" s="519"/>
      <c r="J37" s="518"/>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7"/>
      <c r="BN37" s="487"/>
      <c r="BO37" s="487"/>
      <c r="BP37" s="487"/>
      <c r="BQ37" s="487"/>
      <c r="BR37" s="487"/>
      <c r="BS37" s="487"/>
      <c r="BT37" s="487"/>
      <c r="BU37" s="487"/>
      <c r="BV37" s="487"/>
      <c r="BW37" s="487"/>
      <c r="BX37" s="487"/>
      <c r="BY37" s="487"/>
      <c r="BZ37" s="487"/>
      <c r="CA37" s="487"/>
      <c r="CB37" s="487"/>
      <c r="CC37" s="487"/>
      <c r="CD37" s="487"/>
      <c r="CE37" s="487"/>
      <c r="CF37" s="487"/>
      <c r="CG37" s="487"/>
      <c r="CH37" s="487"/>
      <c r="CI37" s="487"/>
      <c r="CJ37" s="487"/>
      <c r="CK37" s="487"/>
      <c r="CL37" s="487"/>
      <c r="CM37" s="487"/>
      <c r="CN37" s="487"/>
      <c r="CO37" s="487"/>
      <c r="CP37" s="487"/>
      <c r="CQ37" s="487"/>
      <c r="CR37" s="487"/>
      <c r="CS37" s="487"/>
      <c r="CT37" s="487"/>
      <c r="CU37" s="487"/>
      <c r="CV37" s="487"/>
      <c r="CW37" s="487"/>
      <c r="CX37" s="487"/>
      <c r="CY37" s="487"/>
      <c r="CZ37" s="487"/>
      <c r="DA37" s="487"/>
      <c r="DB37" s="487"/>
      <c r="DC37" s="487"/>
      <c r="DD37" s="487"/>
      <c r="DE37" s="487"/>
      <c r="DF37" s="487"/>
      <c r="DG37" s="487"/>
      <c r="DH37" s="487"/>
      <c r="DI37" s="487"/>
      <c r="DJ37" s="487"/>
      <c r="DK37" s="487"/>
      <c r="DL37" s="487"/>
      <c r="DM37" s="487"/>
      <c r="DN37" s="487"/>
      <c r="DO37" s="487"/>
      <c r="DP37" s="487"/>
      <c r="DQ37" s="487"/>
      <c r="DR37" s="487"/>
      <c r="DS37" s="487"/>
      <c r="DT37" s="487"/>
      <c r="DU37" s="487"/>
      <c r="DV37" s="487"/>
      <c r="DW37" s="487"/>
      <c r="DX37" s="487"/>
      <c r="DY37" s="487"/>
      <c r="DZ37" s="487"/>
      <c r="EA37" s="487"/>
      <c r="EB37" s="487"/>
      <c r="EC37" s="487"/>
      <c r="ED37" s="487"/>
      <c r="EE37" s="487"/>
      <c r="EF37" s="487"/>
      <c r="EG37" s="487"/>
      <c r="EH37" s="487"/>
      <c r="EI37" s="487"/>
      <c r="EJ37" s="487"/>
      <c r="EK37" s="487"/>
      <c r="EL37" s="487"/>
      <c r="EM37" s="487"/>
      <c r="EN37" s="487"/>
      <c r="EO37" s="487"/>
      <c r="EP37" s="487"/>
      <c r="EQ37" s="487"/>
      <c r="ER37" s="487"/>
      <c r="ES37" s="487"/>
      <c r="ET37" s="487"/>
      <c r="EU37" s="487"/>
      <c r="EV37" s="487"/>
      <c r="EW37" s="487"/>
      <c r="EX37" s="487"/>
      <c r="EY37" s="487"/>
      <c r="EZ37" s="487"/>
      <c r="FA37" s="487"/>
      <c r="FB37" s="487"/>
      <c r="FC37" s="487"/>
      <c r="FD37" s="487"/>
      <c r="FE37" s="487"/>
      <c r="FF37" s="487"/>
      <c r="FG37" s="487"/>
      <c r="FH37" s="487"/>
      <c r="FI37" s="487"/>
      <c r="FJ37" s="487"/>
      <c r="FK37" s="487"/>
      <c r="FL37" s="487"/>
      <c r="FM37" s="487"/>
      <c r="FN37" s="487"/>
      <c r="FO37" s="487"/>
      <c r="FP37" s="487"/>
      <c r="FQ37" s="487"/>
      <c r="FR37" s="487"/>
      <c r="FS37" s="487"/>
      <c r="FT37" s="487"/>
      <c r="FU37" s="487"/>
      <c r="FV37" s="487"/>
      <c r="FW37" s="487"/>
      <c r="FX37" s="487"/>
      <c r="FY37" s="487"/>
      <c r="FZ37" s="487"/>
      <c r="GA37" s="487"/>
      <c r="GB37" s="487"/>
      <c r="GC37" s="487"/>
      <c r="GD37" s="487"/>
      <c r="GE37" s="487"/>
      <c r="GF37" s="487"/>
      <c r="GG37" s="487"/>
      <c r="GH37" s="487"/>
      <c r="GI37" s="487"/>
      <c r="GJ37" s="487"/>
      <c r="GK37" s="487"/>
      <c r="GL37" s="487"/>
      <c r="GM37" s="487"/>
      <c r="GN37" s="487"/>
      <c r="GO37" s="487"/>
      <c r="GP37" s="487"/>
      <c r="GQ37" s="487"/>
      <c r="GR37" s="487"/>
      <c r="GS37" s="487"/>
      <c r="GT37" s="487"/>
      <c r="GU37" s="487"/>
      <c r="GV37" s="487"/>
      <c r="GW37" s="487"/>
      <c r="GX37" s="487"/>
      <c r="GY37" s="487"/>
      <c r="GZ37" s="487"/>
      <c r="HA37" s="487"/>
      <c r="HB37" s="487"/>
      <c r="HC37" s="487"/>
      <c r="HD37" s="487"/>
      <c r="HE37" s="487"/>
      <c r="HF37" s="487"/>
      <c r="HG37" s="487"/>
      <c r="HH37" s="487"/>
      <c r="HI37" s="487"/>
      <c r="HJ37" s="487"/>
      <c r="HK37" s="487"/>
      <c r="HL37" s="487"/>
      <c r="HM37" s="487"/>
      <c r="HN37" s="487"/>
      <c r="HO37" s="487"/>
      <c r="HP37" s="487"/>
      <c r="HQ37" s="487"/>
      <c r="HR37" s="487"/>
      <c r="HS37" s="487"/>
      <c r="HT37" s="487"/>
      <c r="HU37" s="487"/>
      <c r="HV37" s="487"/>
      <c r="HW37" s="487"/>
      <c r="HX37" s="487"/>
      <c r="HY37" s="487"/>
      <c r="HZ37" s="487"/>
      <c r="IA37" s="487"/>
      <c r="IB37" s="487"/>
      <c r="IC37" s="487"/>
      <c r="ID37" s="487"/>
      <c r="IE37" s="487"/>
      <c r="IF37" s="487"/>
      <c r="IG37" s="487"/>
      <c r="IH37" s="487"/>
      <c r="II37" s="487"/>
      <c r="IJ37" s="487"/>
      <c r="IK37" s="487"/>
      <c r="IL37" s="487"/>
      <c r="IM37" s="487"/>
      <c r="IN37" s="487"/>
      <c r="IO37" s="487"/>
      <c r="IP37" s="487"/>
      <c r="IQ37" s="487"/>
      <c r="IR37" s="487"/>
      <c r="IS37" s="487"/>
      <c r="IT37" s="487"/>
      <c r="IU37" s="487"/>
      <c r="IV37" s="487"/>
    </row>
    <row r="38" spans="1:256" s="526" customFormat="1" ht="11.25" customHeight="1" x14ac:dyDescent="0.2">
      <c r="A38" s="529"/>
      <c r="B38" s="725" t="s">
        <v>994</v>
      </c>
      <c r="C38" s="530" t="s">
        <v>991</v>
      </c>
      <c r="D38" s="487"/>
      <c r="E38" s="487"/>
      <c r="F38" s="487"/>
      <c r="G38" s="525"/>
      <c r="H38" s="525"/>
      <c r="I38" s="519"/>
      <c r="J38" s="1016">
        <f>J36-J37</f>
        <v>0</v>
      </c>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7"/>
      <c r="BN38" s="487"/>
      <c r="BO38" s="487"/>
      <c r="BP38" s="487"/>
      <c r="BQ38" s="487"/>
      <c r="BR38" s="487"/>
      <c r="BS38" s="487"/>
      <c r="BT38" s="487"/>
      <c r="BU38" s="487"/>
      <c r="BV38" s="487"/>
      <c r="BW38" s="487"/>
      <c r="BX38" s="487"/>
      <c r="BY38" s="487"/>
      <c r="BZ38" s="487"/>
      <c r="CA38" s="487"/>
      <c r="CB38" s="487"/>
      <c r="CC38" s="487"/>
      <c r="CD38" s="487"/>
      <c r="CE38" s="487"/>
      <c r="CF38" s="487"/>
      <c r="CG38" s="487"/>
      <c r="CH38" s="487"/>
      <c r="CI38" s="487"/>
      <c r="CJ38" s="487"/>
      <c r="CK38" s="487"/>
      <c r="CL38" s="487"/>
      <c r="CM38" s="487"/>
      <c r="CN38" s="487"/>
      <c r="CO38" s="487"/>
      <c r="CP38" s="487"/>
      <c r="CQ38" s="487"/>
      <c r="CR38" s="487"/>
      <c r="CS38" s="487"/>
      <c r="CT38" s="487"/>
      <c r="CU38" s="487"/>
      <c r="CV38" s="487"/>
      <c r="CW38" s="487"/>
      <c r="CX38" s="487"/>
      <c r="CY38" s="487"/>
      <c r="CZ38" s="487"/>
      <c r="DA38" s="487"/>
      <c r="DB38" s="487"/>
      <c r="DC38" s="487"/>
      <c r="DD38" s="487"/>
      <c r="DE38" s="487"/>
      <c r="DF38" s="487"/>
      <c r="DG38" s="487"/>
      <c r="DH38" s="487"/>
      <c r="DI38" s="487"/>
      <c r="DJ38" s="487"/>
      <c r="DK38" s="487"/>
      <c r="DL38" s="487"/>
      <c r="DM38" s="487"/>
      <c r="DN38" s="487"/>
      <c r="DO38" s="487"/>
      <c r="DP38" s="487"/>
      <c r="DQ38" s="487"/>
      <c r="DR38" s="487"/>
      <c r="DS38" s="487"/>
      <c r="DT38" s="487"/>
      <c r="DU38" s="487"/>
      <c r="DV38" s="487"/>
      <c r="DW38" s="487"/>
      <c r="DX38" s="487"/>
      <c r="DY38" s="487"/>
      <c r="DZ38" s="487"/>
      <c r="EA38" s="487"/>
      <c r="EB38" s="487"/>
      <c r="EC38" s="487"/>
      <c r="ED38" s="487"/>
      <c r="EE38" s="487"/>
      <c r="EF38" s="487"/>
      <c r="EG38" s="487"/>
      <c r="EH38" s="487"/>
      <c r="EI38" s="487"/>
      <c r="EJ38" s="487"/>
      <c r="EK38" s="487"/>
      <c r="EL38" s="487"/>
      <c r="EM38" s="487"/>
      <c r="EN38" s="487"/>
      <c r="EO38" s="487"/>
      <c r="EP38" s="487"/>
      <c r="EQ38" s="487"/>
      <c r="ER38" s="487"/>
      <c r="ES38" s="487"/>
      <c r="ET38" s="487"/>
      <c r="EU38" s="487"/>
      <c r="EV38" s="487"/>
      <c r="EW38" s="487"/>
      <c r="EX38" s="487"/>
      <c r="EY38" s="487"/>
      <c r="EZ38" s="487"/>
      <c r="FA38" s="487"/>
      <c r="FB38" s="487"/>
      <c r="FC38" s="487"/>
      <c r="FD38" s="487"/>
      <c r="FE38" s="487"/>
      <c r="FF38" s="487"/>
      <c r="FG38" s="487"/>
      <c r="FH38" s="487"/>
      <c r="FI38" s="487"/>
      <c r="FJ38" s="487"/>
      <c r="FK38" s="487"/>
      <c r="FL38" s="487"/>
      <c r="FM38" s="487"/>
      <c r="FN38" s="487"/>
      <c r="FO38" s="487"/>
      <c r="FP38" s="487"/>
      <c r="FQ38" s="487"/>
      <c r="FR38" s="487"/>
      <c r="FS38" s="487"/>
      <c r="FT38" s="487"/>
      <c r="FU38" s="487"/>
      <c r="FV38" s="487"/>
      <c r="FW38" s="487"/>
      <c r="FX38" s="487"/>
      <c r="FY38" s="487"/>
      <c r="FZ38" s="487"/>
      <c r="GA38" s="487"/>
      <c r="GB38" s="487"/>
      <c r="GC38" s="487"/>
      <c r="GD38" s="487"/>
      <c r="GE38" s="487"/>
      <c r="GF38" s="487"/>
      <c r="GG38" s="487"/>
      <c r="GH38" s="487"/>
      <c r="GI38" s="487"/>
      <c r="GJ38" s="487"/>
      <c r="GK38" s="487"/>
      <c r="GL38" s="487"/>
      <c r="GM38" s="487"/>
      <c r="GN38" s="487"/>
      <c r="GO38" s="487"/>
      <c r="GP38" s="487"/>
      <c r="GQ38" s="487"/>
      <c r="GR38" s="487"/>
      <c r="GS38" s="487"/>
      <c r="GT38" s="487"/>
      <c r="GU38" s="487"/>
      <c r="GV38" s="487"/>
      <c r="GW38" s="487"/>
      <c r="GX38" s="487"/>
      <c r="GY38" s="487"/>
      <c r="GZ38" s="487"/>
      <c r="HA38" s="487"/>
      <c r="HB38" s="487"/>
      <c r="HC38" s="487"/>
      <c r="HD38" s="487"/>
      <c r="HE38" s="487"/>
      <c r="HF38" s="487"/>
      <c r="HG38" s="487"/>
      <c r="HH38" s="487"/>
      <c r="HI38" s="487"/>
      <c r="HJ38" s="487"/>
      <c r="HK38" s="487"/>
      <c r="HL38" s="487"/>
      <c r="HM38" s="487"/>
      <c r="HN38" s="487"/>
      <c r="HO38" s="487"/>
      <c r="HP38" s="487"/>
      <c r="HQ38" s="487"/>
      <c r="HR38" s="487"/>
      <c r="HS38" s="487"/>
      <c r="HT38" s="487"/>
      <c r="HU38" s="487"/>
      <c r="HV38" s="487"/>
      <c r="HW38" s="487"/>
      <c r="HX38" s="487"/>
      <c r="HY38" s="487"/>
      <c r="HZ38" s="487"/>
      <c r="IA38" s="487"/>
      <c r="IB38" s="487"/>
      <c r="IC38" s="487"/>
      <c r="ID38" s="487"/>
      <c r="IE38" s="487"/>
      <c r="IF38" s="487"/>
      <c r="IG38" s="487"/>
      <c r="IH38" s="487"/>
      <c r="II38" s="487"/>
      <c r="IJ38" s="487"/>
      <c r="IK38" s="487"/>
      <c r="IL38" s="487"/>
      <c r="IM38" s="487"/>
      <c r="IN38" s="487"/>
      <c r="IO38" s="487"/>
      <c r="IP38" s="487"/>
      <c r="IQ38" s="487"/>
      <c r="IR38" s="487"/>
      <c r="IS38" s="487"/>
      <c r="IT38" s="487"/>
      <c r="IU38" s="487"/>
      <c r="IV38" s="487"/>
    </row>
    <row r="39" spans="1:256" s="526" customFormat="1" ht="11.25" customHeight="1" x14ac:dyDescent="0.2">
      <c r="A39" s="529"/>
      <c r="B39" s="1156" t="s">
        <v>23</v>
      </c>
      <c r="C39" s="1156"/>
      <c r="D39" s="1156"/>
      <c r="E39" s="487"/>
      <c r="F39" s="487"/>
      <c r="G39" s="525"/>
      <c r="H39" s="525"/>
      <c r="I39" s="519"/>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7"/>
      <c r="BN39" s="487"/>
      <c r="BO39" s="487"/>
      <c r="BP39" s="487"/>
      <c r="BQ39" s="487"/>
      <c r="BR39" s="487"/>
      <c r="BS39" s="487"/>
      <c r="BT39" s="487"/>
      <c r="BU39" s="487"/>
      <c r="BV39" s="487"/>
      <c r="BW39" s="487"/>
      <c r="BX39" s="487"/>
      <c r="BY39" s="487"/>
      <c r="BZ39" s="487"/>
      <c r="CA39" s="487"/>
      <c r="CB39" s="487"/>
      <c r="CC39" s="487"/>
      <c r="CD39" s="487"/>
      <c r="CE39" s="487"/>
      <c r="CF39" s="487"/>
      <c r="CG39" s="487"/>
      <c r="CH39" s="487"/>
      <c r="CI39" s="487"/>
      <c r="CJ39" s="487"/>
      <c r="CK39" s="487"/>
      <c r="CL39" s="487"/>
      <c r="CM39" s="487"/>
      <c r="CN39" s="487"/>
      <c r="CO39" s="487"/>
      <c r="CP39" s="487"/>
      <c r="CQ39" s="487"/>
      <c r="CR39" s="487"/>
      <c r="CS39" s="487"/>
      <c r="CT39" s="487"/>
      <c r="CU39" s="487"/>
      <c r="CV39" s="487"/>
      <c r="CW39" s="487"/>
      <c r="CX39" s="487"/>
      <c r="CY39" s="487"/>
      <c r="CZ39" s="487"/>
      <c r="DA39" s="487"/>
      <c r="DB39" s="487"/>
      <c r="DC39" s="487"/>
      <c r="DD39" s="487"/>
      <c r="DE39" s="487"/>
      <c r="DF39" s="487"/>
      <c r="DG39" s="487"/>
      <c r="DH39" s="487"/>
      <c r="DI39" s="487"/>
      <c r="DJ39" s="487"/>
      <c r="DK39" s="487"/>
      <c r="DL39" s="487"/>
      <c r="DM39" s="487"/>
      <c r="DN39" s="487"/>
      <c r="DO39" s="487"/>
      <c r="DP39" s="487"/>
      <c r="DQ39" s="487"/>
      <c r="DR39" s="487"/>
      <c r="DS39" s="487"/>
      <c r="DT39" s="487"/>
      <c r="DU39" s="487"/>
      <c r="DV39" s="487"/>
      <c r="DW39" s="487"/>
      <c r="DX39" s="487"/>
      <c r="DY39" s="487"/>
      <c r="DZ39" s="487"/>
      <c r="EA39" s="487"/>
      <c r="EB39" s="487"/>
      <c r="EC39" s="487"/>
      <c r="ED39" s="487"/>
      <c r="EE39" s="487"/>
      <c r="EF39" s="487"/>
      <c r="EG39" s="487"/>
      <c r="EH39" s="487"/>
      <c r="EI39" s="487"/>
      <c r="EJ39" s="487"/>
      <c r="EK39" s="487"/>
      <c r="EL39" s="487"/>
      <c r="EM39" s="487"/>
      <c r="EN39" s="487"/>
      <c r="EO39" s="487"/>
      <c r="EP39" s="487"/>
      <c r="EQ39" s="487"/>
      <c r="ER39" s="487"/>
      <c r="ES39" s="487"/>
      <c r="ET39" s="487"/>
      <c r="EU39" s="487"/>
      <c r="EV39" s="487"/>
      <c r="EW39" s="487"/>
      <c r="EX39" s="487"/>
      <c r="EY39" s="487"/>
      <c r="EZ39" s="487"/>
      <c r="FA39" s="487"/>
      <c r="FB39" s="487"/>
      <c r="FC39" s="487"/>
      <c r="FD39" s="487"/>
      <c r="FE39" s="487"/>
      <c r="FF39" s="487"/>
      <c r="FG39" s="487"/>
      <c r="FH39" s="487"/>
      <c r="FI39" s="487"/>
      <c r="FJ39" s="487"/>
      <c r="FK39" s="487"/>
      <c r="FL39" s="487"/>
      <c r="FM39" s="487"/>
      <c r="FN39" s="487"/>
      <c r="FO39" s="487"/>
      <c r="FP39" s="487"/>
      <c r="FQ39" s="487"/>
      <c r="FR39" s="487"/>
      <c r="FS39" s="487"/>
      <c r="FT39" s="487"/>
      <c r="FU39" s="487"/>
      <c r="FV39" s="487"/>
      <c r="FW39" s="487"/>
      <c r="FX39" s="487"/>
      <c r="FY39" s="487"/>
      <c r="FZ39" s="487"/>
      <c r="GA39" s="487"/>
      <c r="GB39" s="487"/>
      <c r="GC39" s="487"/>
      <c r="GD39" s="487"/>
      <c r="GE39" s="487"/>
      <c r="GF39" s="487"/>
      <c r="GG39" s="487"/>
      <c r="GH39" s="487"/>
      <c r="GI39" s="487"/>
      <c r="GJ39" s="487"/>
      <c r="GK39" s="487"/>
      <c r="GL39" s="487"/>
      <c r="GM39" s="487"/>
      <c r="GN39" s="487"/>
      <c r="GO39" s="487"/>
      <c r="GP39" s="487"/>
      <c r="GQ39" s="487"/>
      <c r="GR39" s="487"/>
      <c r="GS39" s="487"/>
      <c r="GT39" s="487"/>
      <c r="GU39" s="487"/>
      <c r="GV39" s="487"/>
      <c r="GW39" s="487"/>
      <c r="GX39" s="487"/>
      <c r="GY39" s="487"/>
      <c r="GZ39" s="487"/>
      <c r="HA39" s="487"/>
      <c r="HB39" s="487"/>
      <c r="HC39" s="487"/>
      <c r="HD39" s="487"/>
      <c r="HE39" s="487"/>
      <c r="HF39" s="487"/>
      <c r="HG39" s="487"/>
      <c r="HH39" s="487"/>
      <c r="HI39" s="487"/>
      <c r="HJ39" s="487"/>
      <c r="HK39" s="487"/>
      <c r="HL39" s="487"/>
      <c r="HM39" s="487"/>
      <c r="HN39" s="487"/>
      <c r="HO39" s="487"/>
      <c r="HP39" s="487"/>
      <c r="HQ39" s="487"/>
      <c r="HR39" s="487"/>
      <c r="HS39" s="487"/>
      <c r="HT39" s="487"/>
      <c r="HU39" s="487"/>
      <c r="HV39" s="487"/>
      <c r="HW39" s="487"/>
      <c r="HX39" s="487"/>
      <c r="HY39" s="487"/>
      <c r="HZ39" s="487"/>
      <c r="IA39" s="487"/>
      <c r="IB39" s="487"/>
      <c r="IC39" s="487"/>
      <c r="ID39" s="487"/>
      <c r="IE39" s="487"/>
      <c r="IF39" s="487"/>
      <c r="IG39" s="487"/>
      <c r="IH39" s="487"/>
      <c r="II39" s="487"/>
      <c r="IJ39" s="487"/>
      <c r="IK39" s="487"/>
      <c r="IL39" s="487"/>
      <c r="IM39" s="487"/>
      <c r="IN39" s="487"/>
      <c r="IO39" s="487"/>
      <c r="IP39" s="487"/>
      <c r="IQ39" s="487"/>
      <c r="IR39" s="487"/>
      <c r="IS39" s="487"/>
      <c r="IT39" s="487"/>
      <c r="IU39" s="487"/>
      <c r="IV39" s="487"/>
    </row>
    <row r="40" spans="1:256" s="526" customFormat="1" ht="12" customHeight="1" x14ac:dyDescent="0.2">
      <c r="A40" s="487"/>
      <c r="B40" s="725" t="s">
        <v>996</v>
      </c>
      <c r="C40" s="517" t="s">
        <v>993</v>
      </c>
      <c r="D40" s="487"/>
      <c r="E40" s="487"/>
      <c r="F40" s="487"/>
      <c r="G40" s="525"/>
      <c r="H40" s="525"/>
      <c r="I40" s="519"/>
      <c r="J40" s="1016">
        <f>'Regulatory Adjustments'!G112</f>
        <v>0</v>
      </c>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487"/>
      <c r="AY40" s="487"/>
      <c r="AZ40" s="487"/>
      <c r="BA40" s="487"/>
      <c r="BB40" s="487"/>
      <c r="BC40" s="487"/>
      <c r="BD40" s="487"/>
      <c r="BE40" s="487"/>
      <c r="BF40" s="487"/>
      <c r="BG40" s="487"/>
      <c r="BH40" s="487"/>
      <c r="BI40" s="487"/>
      <c r="BJ40" s="487"/>
      <c r="BK40" s="487"/>
      <c r="BL40" s="487"/>
      <c r="BM40" s="487"/>
      <c r="BN40" s="487"/>
      <c r="BO40" s="487"/>
      <c r="BP40" s="487"/>
      <c r="BQ40" s="487"/>
      <c r="BR40" s="487"/>
      <c r="BS40" s="487"/>
      <c r="BT40" s="487"/>
      <c r="BU40" s="487"/>
      <c r="BV40" s="487"/>
      <c r="BW40" s="487"/>
      <c r="BX40" s="487"/>
      <c r="BY40" s="487"/>
      <c r="BZ40" s="487"/>
      <c r="CA40" s="487"/>
      <c r="CB40" s="487"/>
      <c r="CC40" s="487"/>
      <c r="CD40" s="487"/>
      <c r="CE40" s="487"/>
      <c r="CF40" s="487"/>
      <c r="CG40" s="487"/>
      <c r="CH40" s="487"/>
      <c r="CI40" s="487"/>
      <c r="CJ40" s="487"/>
      <c r="CK40" s="487"/>
      <c r="CL40" s="487"/>
      <c r="CM40" s="487"/>
      <c r="CN40" s="487"/>
      <c r="CO40" s="487"/>
      <c r="CP40" s="487"/>
      <c r="CQ40" s="487"/>
      <c r="CR40" s="487"/>
      <c r="CS40" s="487"/>
      <c r="CT40" s="487"/>
      <c r="CU40" s="487"/>
      <c r="CV40" s="487"/>
      <c r="CW40" s="487"/>
      <c r="CX40" s="487"/>
      <c r="CY40" s="487"/>
      <c r="CZ40" s="487"/>
      <c r="DA40" s="487"/>
      <c r="DB40" s="487"/>
      <c r="DC40" s="487"/>
      <c r="DD40" s="487"/>
      <c r="DE40" s="487"/>
      <c r="DF40" s="487"/>
      <c r="DG40" s="487"/>
      <c r="DH40" s="487"/>
      <c r="DI40" s="487"/>
      <c r="DJ40" s="487"/>
      <c r="DK40" s="487"/>
      <c r="DL40" s="487"/>
      <c r="DM40" s="487"/>
      <c r="DN40" s="487"/>
      <c r="DO40" s="487"/>
      <c r="DP40" s="487"/>
      <c r="DQ40" s="487"/>
      <c r="DR40" s="487"/>
      <c r="DS40" s="487"/>
      <c r="DT40" s="487"/>
      <c r="DU40" s="487"/>
      <c r="DV40" s="487"/>
      <c r="DW40" s="487"/>
      <c r="DX40" s="487"/>
      <c r="DY40" s="487"/>
      <c r="DZ40" s="487"/>
      <c r="EA40" s="487"/>
      <c r="EB40" s="487"/>
      <c r="EC40" s="487"/>
      <c r="ED40" s="487"/>
      <c r="EE40" s="487"/>
      <c r="EF40" s="487"/>
      <c r="EG40" s="487"/>
      <c r="EH40" s="487"/>
      <c r="EI40" s="487"/>
      <c r="EJ40" s="487"/>
      <c r="EK40" s="487"/>
      <c r="EL40" s="487"/>
      <c r="EM40" s="487"/>
      <c r="EN40" s="487"/>
      <c r="EO40" s="487"/>
      <c r="EP40" s="487"/>
      <c r="EQ40" s="487"/>
      <c r="ER40" s="487"/>
      <c r="ES40" s="487"/>
      <c r="ET40" s="487"/>
      <c r="EU40" s="487"/>
      <c r="EV40" s="487"/>
      <c r="EW40" s="487"/>
      <c r="EX40" s="487"/>
      <c r="EY40" s="487"/>
      <c r="EZ40" s="487"/>
      <c r="FA40" s="487"/>
      <c r="FB40" s="487"/>
      <c r="FC40" s="487"/>
      <c r="FD40" s="487"/>
      <c r="FE40" s="487"/>
      <c r="FF40" s="487"/>
      <c r="FG40" s="487"/>
      <c r="FH40" s="487"/>
      <c r="FI40" s="487"/>
      <c r="FJ40" s="487"/>
      <c r="FK40" s="487"/>
      <c r="FL40" s="487"/>
      <c r="FM40" s="487"/>
      <c r="FN40" s="487"/>
      <c r="FO40" s="487"/>
      <c r="FP40" s="487"/>
      <c r="FQ40" s="487"/>
      <c r="FR40" s="487"/>
      <c r="FS40" s="487"/>
      <c r="FT40" s="487"/>
      <c r="FU40" s="487"/>
      <c r="FV40" s="487"/>
      <c r="FW40" s="487"/>
      <c r="FX40" s="487"/>
      <c r="FY40" s="487"/>
      <c r="FZ40" s="487"/>
      <c r="GA40" s="487"/>
      <c r="GB40" s="487"/>
      <c r="GC40" s="487"/>
      <c r="GD40" s="487"/>
      <c r="GE40" s="487"/>
      <c r="GF40" s="487"/>
      <c r="GG40" s="487"/>
      <c r="GH40" s="487"/>
      <c r="GI40" s="487"/>
      <c r="GJ40" s="487"/>
      <c r="GK40" s="487"/>
      <c r="GL40" s="487"/>
      <c r="GM40" s="487"/>
      <c r="GN40" s="487"/>
      <c r="GO40" s="487"/>
      <c r="GP40" s="487"/>
      <c r="GQ40" s="487"/>
      <c r="GR40" s="487"/>
      <c r="GS40" s="487"/>
      <c r="GT40" s="487"/>
      <c r="GU40" s="487"/>
      <c r="GV40" s="487"/>
      <c r="GW40" s="487"/>
      <c r="GX40" s="487"/>
      <c r="GY40" s="487"/>
      <c r="GZ40" s="487"/>
      <c r="HA40" s="487"/>
      <c r="HB40" s="487"/>
      <c r="HC40" s="487"/>
      <c r="HD40" s="487"/>
      <c r="HE40" s="487"/>
      <c r="HF40" s="487"/>
      <c r="HG40" s="487"/>
      <c r="HH40" s="487"/>
      <c r="HI40" s="487"/>
      <c r="HJ40" s="487"/>
      <c r="HK40" s="487"/>
      <c r="HL40" s="487"/>
      <c r="HM40" s="487"/>
      <c r="HN40" s="487"/>
      <c r="HO40" s="487"/>
      <c r="HP40" s="487"/>
      <c r="HQ40" s="487"/>
      <c r="HR40" s="487"/>
      <c r="HS40" s="487"/>
      <c r="HT40" s="487"/>
      <c r="HU40" s="487"/>
      <c r="HV40" s="487"/>
      <c r="HW40" s="487"/>
      <c r="HX40" s="487"/>
      <c r="HY40" s="487"/>
      <c r="HZ40" s="487"/>
      <c r="IA40" s="487"/>
      <c r="IB40" s="487"/>
      <c r="IC40" s="487"/>
      <c r="ID40" s="487"/>
      <c r="IE40" s="487"/>
      <c r="IF40" s="487"/>
      <c r="IG40" s="487"/>
      <c r="IH40" s="487"/>
      <c r="II40" s="487"/>
      <c r="IJ40" s="487"/>
      <c r="IK40" s="487"/>
      <c r="IL40" s="487"/>
      <c r="IM40" s="487"/>
      <c r="IN40" s="487"/>
      <c r="IO40" s="487"/>
      <c r="IP40" s="487"/>
      <c r="IQ40" s="487"/>
      <c r="IR40" s="487"/>
      <c r="IS40" s="487"/>
      <c r="IT40" s="487"/>
      <c r="IU40" s="487"/>
      <c r="IV40" s="487"/>
    </row>
    <row r="41" spans="1:256" s="526" customFormat="1" ht="12.75" customHeight="1" x14ac:dyDescent="0.2">
      <c r="A41" s="487"/>
      <c r="B41" s="725" t="s">
        <v>998</v>
      </c>
      <c r="C41" s="517" t="s">
        <v>995</v>
      </c>
      <c r="D41" s="487"/>
      <c r="E41" s="487"/>
      <c r="F41" s="487"/>
      <c r="G41" s="525"/>
      <c r="H41" s="525"/>
      <c r="I41" s="519"/>
      <c r="J41" s="1016">
        <f>'Regulatory Adjustments'!G126</f>
        <v>0</v>
      </c>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c r="BP41" s="487"/>
      <c r="BQ41" s="487"/>
      <c r="BR41" s="487"/>
      <c r="BS41" s="487"/>
      <c r="BT41" s="487"/>
      <c r="BU41" s="487"/>
      <c r="BV41" s="487"/>
      <c r="BW41" s="487"/>
      <c r="BX41" s="487"/>
      <c r="BY41" s="487"/>
      <c r="BZ41" s="487"/>
      <c r="CA41" s="487"/>
      <c r="CB41" s="487"/>
      <c r="CC41" s="487"/>
      <c r="CD41" s="487"/>
      <c r="CE41" s="487"/>
      <c r="CF41" s="487"/>
      <c r="CG41" s="487"/>
      <c r="CH41" s="487"/>
      <c r="CI41" s="487"/>
      <c r="CJ41" s="487"/>
      <c r="CK41" s="487"/>
      <c r="CL41" s="487"/>
      <c r="CM41" s="487"/>
      <c r="CN41" s="487"/>
      <c r="CO41" s="487"/>
      <c r="CP41" s="487"/>
      <c r="CQ41" s="487"/>
      <c r="CR41" s="487"/>
      <c r="CS41" s="487"/>
      <c r="CT41" s="487"/>
      <c r="CU41" s="487"/>
      <c r="CV41" s="487"/>
      <c r="CW41" s="487"/>
      <c r="CX41" s="487"/>
      <c r="CY41" s="487"/>
      <c r="CZ41" s="487"/>
      <c r="DA41" s="487"/>
      <c r="DB41" s="487"/>
      <c r="DC41" s="487"/>
      <c r="DD41" s="487"/>
      <c r="DE41" s="487"/>
      <c r="DF41" s="487"/>
      <c r="DG41" s="487"/>
      <c r="DH41" s="487"/>
      <c r="DI41" s="487"/>
      <c r="DJ41" s="487"/>
      <c r="DK41" s="487"/>
      <c r="DL41" s="487"/>
      <c r="DM41" s="487"/>
      <c r="DN41" s="487"/>
      <c r="DO41" s="487"/>
      <c r="DP41" s="487"/>
      <c r="DQ41" s="487"/>
      <c r="DR41" s="487"/>
      <c r="DS41" s="487"/>
      <c r="DT41" s="487"/>
      <c r="DU41" s="487"/>
      <c r="DV41" s="487"/>
      <c r="DW41" s="487"/>
      <c r="DX41" s="487"/>
      <c r="DY41" s="487"/>
      <c r="DZ41" s="487"/>
      <c r="EA41" s="487"/>
      <c r="EB41" s="487"/>
      <c r="EC41" s="487"/>
      <c r="ED41" s="487"/>
      <c r="EE41" s="487"/>
      <c r="EF41" s="487"/>
      <c r="EG41" s="487"/>
      <c r="EH41" s="487"/>
      <c r="EI41" s="487"/>
      <c r="EJ41" s="487"/>
      <c r="EK41" s="487"/>
      <c r="EL41" s="487"/>
      <c r="EM41" s="487"/>
      <c r="EN41" s="487"/>
      <c r="EO41" s="487"/>
      <c r="EP41" s="487"/>
      <c r="EQ41" s="487"/>
      <c r="ER41" s="487"/>
      <c r="ES41" s="487"/>
      <c r="ET41" s="487"/>
      <c r="EU41" s="487"/>
      <c r="EV41" s="487"/>
      <c r="EW41" s="487"/>
      <c r="EX41" s="487"/>
      <c r="EY41" s="487"/>
      <c r="EZ41" s="487"/>
      <c r="FA41" s="487"/>
      <c r="FB41" s="487"/>
      <c r="FC41" s="487"/>
      <c r="FD41" s="487"/>
      <c r="FE41" s="487"/>
      <c r="FF41" s="487"/>
      <c r="FG41" s="487"/>
      <c r="FH41" s="487"/>
      <c r="FI41" s="487"/>
      <c r="FJ41" s="487"/>
      <c r="FK41" s="487"/>
      <c r="FL41" s="487"/>
      <c r="FM41" s="487"/>
      <c r="FN41" s="487"/>
      <c r="FO41" s="487"/>
      <c r="FP41" s="487"/>
      <c r="FQ41" s="487"/>
      <c r="FR41" s="487"/>
      <c r="FS41" s="487"/>
      <c r="FT41" s="487"/>
      <c r="FU41" s="487"/>
      <c r="FV41" s="487"/>
      <c r="FW41" s="487"/>
      <c r="FX41" s="487"/>
      <c r="FY41" s="487"/>
      <c r="FZ41" s="487"/>
      <c r="GA41" s="487"/>
      <c r="GB41" s="487"/>
      <c r="GC41" s="487"/>
      <c r="GD41" s="487"/>
      <c r="GE41" s="487"/>
      <c r="GF41" s="487"/>
      <c r="GG41" s="487"/>
      <c r="GH41" s="487"/>
      <c r="GI41" s="487"/>
      <c r="GJ41" s="487"/>
      <c r="GK41" s="487"/>
      <c r="GL41" s="487"/>
      <c r="GM41" s="487"/>
      <c r="GN41" s="487"/>
      <c r="GO41" s="487"/>
      <c r="GP41" s="487"/>
      <c r="GQ41" s="487"/>
      <c r="GR41" s="487"/>
      <c r="GS41" s="487"/>
      <c r="GT41" s="487"/>
      <c r="GU41" s="487"/>
      <c r="GV41" s="487"/>
      <c r="GW41" s="487"/>
      <c r="GX41" s="487"/>
      <c r="GY41" s="487"/>
      <c r="GZ41" s="487"/>
      <c r="HA41" s="487"/>
      <c r="HB41" s="487"/>
      <c r="HC41" s="487"/>
      <c r="HD41" s="487"/>
      <c r="HE41" s="487"/>
      <c r="HF41" s="487"/>
      <c r="HG41" s="487"/>
      <c r="HH41" s="487"/>
      <c r="HI41" s="487"/>
      <c r="HJ41" s="487"/>
      <c r="HK41" s="487"/>
      <c r="HL41" s="487"/>
      <c r="HM41" s="487"/>
      <c r="HN41" s="487"/>
      <c r="HO41" s="487"/>
      <c r="HP41" s="487"/>
      <c r="HQ41" s="487"/>
      <c r="HR41" s="487"/>
      <c r="HS41" s="487"/>
      <c r="HT41" s="487"/>
      <c r="HU41" s="487"/>
      <c r="HV41" s="487"/>
      <c r="HW41" s="487"/>
      <c r="HX41" s="487"/>
      <c r="HY41" s="487"/>
      <c r="HZ41" s="487"/>
      <c r="IA41" s="487"/>
      <c r="IB41" s="487"/>
      <c r="IC41" s="487"/>
      <c r="ID41" s="487"/>
      <c r="IE41" s="487"/>
      <c r="IF41" s="487"/>
      <c r="IG41" s="487"/>
      <c r="IH41" s="487"/>
      <c r="II41" s="487"/>
      <c r="IJ41" s="487"/>
      <c r="IK41" s="487"/>
      <c r="IL41" s="487"/>
      <c r="IM41" s="487"/>
      <c r="IN41" s="487"/>
      <c r="IO41" s="487"/>
      <c r="IP41" s="487"/>
      <c r="IQ41" s="487"/>
      <c r="IR41" s="487"/>
      <c r="IS41" s="487"/>
      <c r="IT41" s="487"/>
      <c r="IU41" s="487"/>
      <c r="IV41" s="487"/>
    </row>
    <row r="42" spans="1:256" s="526" customFormat="1" ht="12.75" customHeight="1" x14ac:dyDescent="0.2">
      <c r="A42" s="487"/>
      <c r="B42" s="725" t="s">
        <v>999</v>
      </c>
      <c r="C42" s="517" t="s">
        <v>997</v>
      </c>
      <c r="D42" s="487"/>
      <c r="E42" s="487"/>
      <c r="F42" s="487"/>
      <c r="G42" s="525"/>
      <c r="H42" s="525"/>
      <c r="I42" s="519"/>
      <c r="J42" s="1016">
        <f>'Regulatory Adjustments'!G134</f>
        <v>0</v>
      </c>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7"/>
      <c r="BR42" s="487"/>
      <c r="BS42" s="487"/>
      <c r="BT42" s="487"/>
      <c r="BU42" s="487"/>
      <c r="BV42" s="487"/>
      <c r="BW42" s="487"/>
      <c r="BX42" s="487"/>
      <c r="BY42" s="487"/>
      <c r="BZ42" s="487"/>
      <c r="CA42" s="487"/>
      <c r="CB42" s="487"/>
      <c r="CC42" s="487"/>
      <c r="CD42" s="487"/>
      <c r="CE42" s="487"/>
      <c r="CF42" s="487"/>
      <c r="CG42" s="487"/>
      <c r="CH42" s="487"/>
      <c r="CI42" s="487"/>
      <c r="CJ42" s="487"/>
      <c r="CK42" s="487"/>
      <c r="CL42" s="487"/>
      <c r="CM42" s="487"/>
      <c r="CN42" s="487"/>
      <c r="CO42" s="487"/>
      <c r="CP42" s="487"/>
      <c r="CQ42" s="487"/>
      <c r="CR42" s="487"/>
      <c r="CS42" s="487"/>
      <c r="CT42" s="487"/>
      <c r="CU42" s="487"/>
      <c r="CV42" s="487"/>
      <c r="CW42" s="487"/>
      <c r="CX42" s="487"/>
      <c r="CY42" s="487"/>
      <c r="CZ42" s="487"/>
      <c r="DA42" s="487"/>
      <c r="DB42" s="487"/>
      <c r="DC42" s="487"/>
      <c r="DD42" s="487"/>
      <c r="DE42" s="487"/>
      <c r="DF42" s="487"/>
      <c r="DG42" s="487"/>
      <c r="DH42" s="487"/>
      <c r="DI42" s="487"/>
      <c r="DJ42" s="487"/>
      <c r="DK42" s="487"/>
      <c r="DL42" s="487"/>
      <c r="DM42" s="487"/>
      <c r="DN42" s="487"/>
      <c r="DO42" s="487"/>
      <c r="DP42" s="487"/>
      <c r="DQ42" s="487"/>
      <c r="DR42" s="487"/>
      <c r="DS42" s="487"/>
      <c r="DT42" s="487"/>
      <c r="DU42" s="487"/>
      <c r="DV42" s="487"/>
      <c r="DW42" s="487"/>
      <c r="DX42" s="487"/>
      <c r="DY42" s="487"/>
      <c r="DZ42" s="487"/>
      <c r="EA42" s="487"/>
      <c r="EB42" s="487"/>
      <c r="EC42" s="487"/>
      <c r="ED42" s="487"/>
      <c r="EE42" s="487"/>
      <c r="EF42" s="487"/>
      <c r="EG42" s="487"/>
      <c r="EH42" s="487"/>
      <c r="EI42" s="487"/>
      <c r="EJ42" s="487"/>
      <c r="EK42" s="487"/>
      <c r="EL42" s="487"/>
      <c r="EM42" s="487"/>
      <c r="EN42" s="487"/>
      <c r="EO42" s="487"/>
      <c r="EP42" s="487"/>
      <c r="EQ42" s="487"/>
      <c r="ER42" s="487"/>
      <c r="ES42" s="487"/>
      <c r="ET42" s="487"/>
      <c r="EU42" s="487"/>
      <c r="EV42" s="487"/>
      <c r="EW42" s="487"/>
      <c r="EX42" s="487"/>
      <c r="EY42" s="487"/>
      <c r="EZ42" s="487"/>
      <c r="FA42" s="487"/>
      <c r="FB42" s="487"/>
      <c r="FC42" s="487"/>
      <c r="FD42" s="487"/>
      <c r="FE42" s="487"/>
      <c r="FF42" s="487"/>
      <c r="FG42" s="487"/>
      <c r="FH42" s="487"/>
      <c r="FI42" s="487"/>
      <c r="FJ42" s="487"/>
      <c r="FK42" s="487"/>
      <c r="FL42" s="487"/>
      <c r="FM42" s="487"/>
      <c r="FN42" s="487"/>
      <c r="FO42" s="487"/>
      <c r="FP42" s="487"/>
      <c r="FQ42" s="487"/>
      <c r="FR42" s="487"/>
      <c r="FS42" s="487"/>
      <c r="FT42" s="487"/>
      <c r="FU42" s="487"/>
      <c r="FV42" s="487"/>
      <c r="FW42" s="487"/>
      <c r="FX42" s="487"/>
      <c r="FY42" s="487"/>
      <c r="FZ42" s="487"/>
      <c r="GA42" s="487"/>
      <c r="GB42" s="487"/>
      <c r="GC42" s="487"/>
      <c r="GD42" s="487"/>
      <c r="GE42" s="487"/>
      <c r="GF42" s="487"/>
      <c r="GG42" s="487"/>
      <c r="GH42" s="487"/>
      <c r="GI42" s="487"/>
      <c r="GJ42" s="487"/>
      <c r="GK42" s="487"/>
      <c r="GL42" s="487"/>
      <c r="GM42" s="487"/>
      <c r="GN42" s="487"/>
      <c r="GO42" s="487"/>
      <c r="GP42" s="487"/>
      <c r="GQ42" s="487"/>
      <c r="GR42" s="487"/>
      <c r="GS42" s="487"/>
      <c r="GT42" s="487"/>
      <c r="GU42" s="487"/>
      <c r="GV42" s="487"/>
      <c r="GW42" s="487"/>
      <c r="GX42" s="487"/>
      <c r="GY42" s="487"/>
      <c r="GZ42" s="487"/>
      <c r="HA42" s="487"/>
      <c r="HB42" s="487"/>
      <c r="HC42" s="487"/>
      <c r="HD42" s="487"/>
      <c r="HE42" s="487"/>
      <c r="HF42" s="487"/>
      <c r="HG42" s="487"/>
      <c r="HH42" s="487"/>
      <c r="HI42" s="487"/>
      <c r="HJ42" s="487"/>
      <c r="HK42" s="487"/>
      <c r="HL42" s="487"/>
      <c r="HM42" s="487"/>
      <c r="HN42" s="487"/>
      <c r="HO42" s="487"/>
      <c r="HP42" s="487"/>
      <c r="HQ42" s="487"/>
      <c r="HR42" s="487"/>
      <c r="HS42" s="487"/>
      <c r="HT42" s="487"/>
      <c r="HU42" s="487"/>
      <c r="HV42" s="487"/>
      <c r="HW42" s="487"/>
      <c r="HX42" s="487"/>
      <c r="HY42" s="487"/>
      <c r="HZ42" s="487"/>
      <c r="IA42" s="487"/>
      <c r="IB42" s="487"/>
      <c r="IC42" s="487"/>
      <c r="ID42" s="487"/>
      <c r="IE42" s="487"/>
      <c r="IF42" s="487"/>
      <c r="IG42" s="487"/>
      <c r="IH42" s="487"/>
      <c r="II42" s="487"/>
      <c r="IJ42" s="487"/>
      <c r="IK42" s="487"/>
      <c r="IL42" s="487"/>
      <c r="IM42" s="487"/>
      <c r="IN42" s="487"/>
      <c r="IO42" s="487"/>
      <c r="IP42" s="487"/>
      <c r="IQ42" s="487"/>
      <c r="IR42" s="487"/>
      <c r="IS42" s="487"/>
      <c r="IT42" s="487"/>
      <c r="IU42" s="487"/>
      <c r="IV42" s="487"/>
    </row>
    <row r="43" spans="1:256" s="526" customFormat="1" ht="12.75" customHeight="1" x14ac:dyDescent="0.2">
      <c r="A43" s="487"/>
      <c r="B43" s="725" t="s">
        <v>1001</v>
      </c>
      <c r="C43" s="517" t="s">
        <v>1000</v>
      </c>
      <c r="D43" s="487"/>
      <c r="E43" s="487"/>
      <c r="F43" s="487"/>
      <c r="G43" s="525"/>
      <c r="H43" s="525"/>
      <c r="I43" s="519"/>
      <c r="J43" s="1016">
        <f>L68</f>
        <v>0</v>
      </c>
      <c r="K43" s="487"/>
      <c r="M43" s="487"/>
    </row>
    <row r="44" spans="1:256" s="526" customFormat="1" ht="12.75" customHeight="1" x14ac:dyDescent="0.2">
      <c r="B44" s="487"/>
      <c r="C44" s="487"/>
      <c r="D44" s="487"/>
      <c r="E44" s="487"/>
      <c r="F44" s="487"/>
      <c r="G44" s="487"/>
      <c r="H44" s="487"/>
      <c r="I44" s="487"/>
      <c r="K44" s="487"/>
      <c r="M44" s="487"/>
    </row>
    <row r="45" spans="1:256" s="526" customFormat="1" ht="12.75" customHeight="1" x14ac:dyDescent="0.2">
      <c r="A45" s="487"/>
      <c r="B45" s="725" t="s">
        <v>1002</v>
      </c>
      <c r="C45" s="530" t="s">
        <v>1003</v>
      </c>
      <c r="D45" s="487"/>
      <c r="E45" s="487"/>
      <c r="F45" s="487"/>
      <c r="G45" s="525"/>
      <c r="H45" s="525"/>
      <c r="I45" s="519"/>
      <c r="J45" s="1016">
        <f>J38-SUM(J40:J43)</f>
        <v>0</v>
      </c>
      <c r="K45" s="487"/>
      <c r="M45" s="487"/>
    </row>
    <row r="46" spans="1:256" s="526" customFormat="1" ht="12.75" customHeight="1" x14ac:dyDescent="0.2">
      <c r="A46" s="487"/>
      <c r="B46" s="725" t="s">
        <v>1119</v>
      </c>
      <c r="C46" s="519" t="s">
        <v>1438</v>
      </c>
      <c r="D46" s="487"/>
      <c r="E46" s="487"/>
      <c r="F46" s="487"/>
      <c r="G46" s="525"/>
      <c r="H46" s="525"/>
      <c r="I46" s="519"/>
      <c r="J46" s="1016">
        <f>'Regulatory Adjustments'!G148</f>
        <v>0</v>
      </c>
      <c r="K46" s="487"/>
      <c r="M46" s="487"/>
    </row>
    <row r="47" spans="1:256" s="526" customFormat="1" ht="12.75" customHeight="1" x14ac:dyDescent="0.2">
      <c r="A47" s="487"/>
      <c r="B47" s="725" t="s">
        <v>1439</v>
      </c>
      <c r="C47" s="519" t="s">
        <v>1227</v>
      </c>
      <c r="D47" s="487"/>
      <c r="E47" s="487"/>
      <c r="F47" s="487"/>
      <c r="G47" s="525"/>
      <c r="H47" s="525"/>
      <c r="I47" s="519"/>
      <c r="J47" s="518"/>
      <c r="K47" s="487"/>
      <c r="M47" s="487"/>
    </row>
    <row r="48" spans="1:256" s="526" customFormat="1" ht="12.75" customHeight="1" x14ac:dyDescent="0.2">
      <c r="A48" s="487"/>
      <c r="B48" s="725" t="s">
        <v>1440</v>
      </c>
      <c r="C48" s="530" t="s">
        <v>1003</v>
      </c>
      <c r="D48" s="487"/>
      <c r="E48" s="487"/>
      <c r="F48" s="487"/>
      <c r="G48" s="525"/>
      <c r="H48" s="525"/>
      <c r="I48" s="519"/>
      <c r="J48" s="1016">
        <f>J45-J46+J47</f>
        <v>0</v>
      </c>
      <c r="K48" s="487"/>
      <c r="M48" s="487"/>
    </row>
    <row r="49" spans="1:14" s="526" customFormat="1" ht="17.25" customHeight="1" x14ac:dyDescent="0.2">
      <c r="A49" s="487"/>
      <c r="B49" s="725" t="s">
        <v>587</v>
      </c>
      <c r="C49" s="514" t="s">
        <v>1004</v>
      </c>
      <c r="D49" s="487"/>
      <c r="E49" s="487"/>
      <c r="F49" s="515"/>
      <c r="G49" s="525"/>
      <c r="H49" s="531"/>
      <c r="I49" s="487"/>
      <c r="J49" s="519"/>
      <c r="K49" s="487"/>
      <c r="M49" s="487"/>
    </row>
    <row r="50" spans="1:14" s="526" customFormat="1" ht="12.75" customHeight="1" x14ac:dyDescent="0.2">
      <c r="A50" s="487"/>
      <c r="B50" s="725" t="s">
        <v>766</v>
      </c>
      <c r="C50" s="519" t="s">
        <v>1005</v>
      </c>
      <c r="D50" s="487"/>
      <c r="E50" s="487"/>
      <c r="F50" s="487"/>
      <c r="G50" s="525"/>
      <c r="H50" s="519"/>
      <c r="I50" s="487"/>
      <c r="K50" s="487"/>
      <c r="L50" s="518"/>
      <c r="M50" s="487"/>
      <c r="N50" s="518"/>
    </row>
    <row r="51" spans="1:14" s="526" customFormat="1" ht="12.75" customHeight="1" x14ac:dyDescent="0.2">
      <c r="A51" s="487"/>
      <c r="B51" s="725" t="s">
        <v>767</v>
      </c>
      <c r="C51" s="519" t="s">
        <v>1006</v>
      </c>
      <c r="D51" s="487"/>
      <c r="E51" s="487"/>
      <c r="F51" s="487"/>
      <c r="G51" s="525"/>
      <c r="H51" s="519"/>
      <c r="I51" s="487"/>
      <c r="K51" s="487"/>
      <c r="L51" s="522">
        <f>Minority!I47</f>
        <v>0</v>
      </c>
      <c r="M51" s="487"/>
      <c r="N51" s="522">
        <f>Minority!I49</f>
        <v>0</v>
      </c>
    </row>
    <row r="52" spans="1:14" s="526" customFormat="1" ht="12.75" customHeight="1" x14ac:dyDescent="0.2">
      <c r="A52" s="499"/>
      <c r="B52" s="725" t="s">
        <v>768</v>
      </c>
      <c r="C52" s="519" t="s">
        <v>1007</v>
      </c>
      <c r="D52" s="487"/>
      <c r="E52" s="487"/>
      <c r="F52" s="487"/>
      <c r="G52" s="525"/>
      <c r="H52" s="519"/>
      <c r="I52" s="487"/>
      <c r="K52" s="487"/>
      <c r="L52" s="518"/>
      <c r="M52" s="487"/>
      <c r="N52" s="518"/>
    </row>
    <row r="53" spans="1:14" s="526" customFormat="1" ht="12.75" customHeight="1" x14ac:dyDescent="0.2">
      <c r="A53" s="499"/>
      <c r="B53" s="725" t="s">
        <v>769</v>
      </c>
      <c r="C53" s="519" t="s">
        <v>1008</v>
      </c>
      <c r="D53" s="487"/>
      <c r="E53" s="487"/>
      <c r="F53" s="487"/>
      <c r="G53" s="525"/>
      <c r="H53" s="532"/>
      <c r="I53" s="487"/>
      <c r="K53" s="487"/>
      <c r="M53" s="487"/>
      <c r="N53" s="518"/>
    </row>
    <row r="54" spans="1:14" s="526" customFormat="1" ht="12.75" customHeight="1" x14ac:dyDescent="0.2">
      <c r="A54" s="499"/>
      <c r="B54" s="725" t="s">
        <v>1009</v>
      </c>
      <c r="C54" s="519" t="s">
        <v>1445</v>
      </c>
      <c r="D54" s="487"/>
      <c r="E54" s="487"/>
      <c r="F54" s="487"/>
      <c r="G54" s="525"/>
      <c r="H54" s="532"/>
      <c r="I54" s="487"/>
      <c r="K54" s="487"/>
      <c r="M54" s="487"/>
      <c r="N54" s="1016">
        <f>'Regulatory Adjustments'!G50</f>
        <v>0</v>
      </c>
    </row>
    <row r="55" spans="1:14" s="526" customFormat="1" ht="12.75" customHeight="1" x14ac:dyDescent="0.2">
      <c r="B55" s="725" t="s">
        <v>1010</v>
      </c>
      <c r="C55" s="530" t="s">
        <v>1011</v>
      </c>
      <c r="D55" s="487"/>
      <c r="E55" s="487"/>
      <c r="F55" s="487"/>
      <c r="G55" s="525"/>
      <c r="H55" s="530"/>
      <c r="I55" s="487"/>
      <c r="K55" s="487"/>
      <c r="L55" s="1016">
        <f>SUM(L50:L52)</f>
        <v>0</v>
      </c>
      <c r="M55" s="487"/>
      <c r="N55" s="1016">
        <f>SUM(N50:N54)</f>
        <v>0</v>
      </c>
    </row>
    <row r="56" spans="1:14" s="526" customFormat="1" ht="12" customHeight="1" x14ac:dyDescent="0.2">
      <c r="A56" s="499"/>
      <c r="B56" s="1156" t="s">
        <v>23</v>
      </c>
      <c r="C56" s="1156"/>
      <c r="D56" s="1156"/>
      <c r="E56" s="487"/>
      <c r="F56" s="487"/>
      <c r="G56" s="525"/>
      <c r="H56" s="487"/>
      <c r="I56" s="487"/>
      <c r="K56" s="487"/>
      <c r="L56" s="519"/>
      <c r="M56" s="487"/>
    </row>
    <row r="57" spans="1:14" s="526" customFormat="1" ht="12.75" customHeight="1" x14ac:dyDescent="0.2">
      <c r="A57" s="533"/>
      <c r="B57" s="725" t="s">
        <v>1012</v>
      </c>
      <c r="C57" s="519" t="s">
        <v>1013</v>
      </c>
      <c r="D57" s="487"/>
      <c r="E57" s="487"/>
      <c r="F57" s="487"/>
      <c r="G57" s="525"/>
      <c r="H57" s="519"/>
      <c r="I57" s="487"/>
      <c r="K57" s="487"/>
      <c r="L57" s="1016">
        <f>'Regulatory Adjustments'!$G$29</f>
        <v>0</v>
      </c>
      <c r="M57" s="487"/>
      <c r="N57" s="1016">
        <f>'Regulatory Adjustments'!$G$34</f>
        <v>0</v>
      </c>
    </row>
    <row r="58" spans="1:14" s="526" customFormat="1" ht="12.75" customHeight="1" x14ac:dyDescent="0.2">
      <c r="A58" s="533"/>
      <c r="B58" s="725" t="s">
        <v>1014</v>
      </c>
      <c r="C58" s="519" t="s">
        <v>1015</v>
      </c>
      <c r="D58" s="487"/>
      <c r="E58" s="487"/>
      <c r="F58" s="487"/>
      <c r="G58" s="525"/>
      <c r="H58" s="519"/>
      <c r="I58" s="487"/>
      <c r="K58" s="487"/>
      <c r="L58" s="1016">
        <f>'Regulatory Adjustments'!G42</f>
        <v>0</v>
      </c>
      <c r="M58" s="487"/>
      <c r="N58" s="1016">
        <f>'Regulatory Adjustments'!G43</f>
        <v>0</v>
      </c>
    </row>
    <row r="59" spans="1:14" s="526" customFormat="1" ht="12.75" customHeight="1" x14ac:dyDescent="0.2">
      <c r="A59" s="533"/>
      <c r="B59" s="725" t="s">
        <v>1016</v>
      </c>
      <c r="C59" s="534" t="s">
        <v>1017</v>
      </c>
      <c r="D59" s="487"/>
      <c r="E59" s="487"/>
      <c r="F59" s="487"/>
      <c r="G59" s="525"/>
      <c r="H59" s="519"/>
      <c r="I59" s="487"/>
      <c r="K59" s="487"/>
      <c r="L59" s="1016">
        <f>'Regulatory Adjustments'!G89</f>
        <v>0</v>
      </c>
      <c r="M59" s="487"/>
      <c r="N59" s="1016">
        <f>'Regulatory Adjustments'!$G$90</f>
        <v>0</v>
      </c>
    </row>
    <row r="60" spans="1:14" s="526" customFormat="1" ht="12.75" customHeight="1" x14ac:dyDescent="0.2">
      <c r="A60" s="533"/>
      <c r="B60" s="725" t="s">
        <v>1018</v>
      </c>
      <c r="C60" s="519" t="s">
        <v>1019</v>
      </c>
      <c r="D60" s="487"/>
      <c r="E60" s="487"/>
      <c r="F60" s="487"/>
      <c r="G60" s="525"/>
      <c r="H60" s="519"/>
      <c r="I60" s="487"/>
      <c r="K60" s="487"/>
      <c r="L60" s="1016">
        <f>'Regulatory Adjustments'!$G$113</f>
        <v>0</v>
      </c>
      <c r="M60" s="487"/>
      <c r="N60" s="1016">
        <f>'Regulatory Adjustments'!$G$114</f>
        <v>0</v>
      </c>
    </row>
    <row r="61" spans="1:14" s="526" customFormat="1" ht="12.75" customHeight="1" x14ac:dyDescent="0.2">
      <c r="A61" s="533"/>
      <c r="B61" s="725" t="s">
        <v>1020</v>
      </c>
      <c r="C61" s="530" t="s">
        <v>1021</v>
      </c>
      <c r="D61" s="521"/>
      <c r="E61" s="521"/>
      <c r="F61" s="521"/>
      <c r="G61" s="535"/>
      <c r="H61" s="532"/>
      <c r="I61" s="521"/>
      <c r="J61" s="536"/>
      <c r="K61" s="521"/>
      <c r="L61" s="1016">
        <f>SUM(L57:L60)</f>
        <v>0</v>
      </c>
      <c r="M61" s="521"/>
      <c r="N61" s="1016">
        <f>SUM(N57:N60)</f>
        <v>0</v>
      </c>
    </row>
    <row r="62" spans="1:14" s="526" customFormat="1" ht="12.75" customHeight="1" x14ac:dyDescent="0.2">
      <c r="A62" s="487"/>
      <c r="B62" s="725" t="s">
        <v>1022</v>
      </c>
      <c r="C62" s="519" t="s">
        <v>1023</v>
      </c>
      <c r="D62" s="487"/>
      <c r="E62" s="487"/>
      <c r="F62" s="487"/>
      <c r="G62" s="525"/>
      <c r="H62" s="519"/>
      <c r="I62" s="487"/>
      <c r="K62" s="487"/>
      <c r="L62" s="1016">
        <f>N68</f>
        <v>0</v>
      </c>
      <c r="M62" s="487"/>
    </row>
    <row r="63" spans="1:14" s="526" customFormat="1" ht="12.75" customHeight="1" x14ac:dyDescent="0.2">
      <c r="A63" s="487"/>
      <c r="B63" s="725" t="s">
        <v>1024</v>
      </c>
      <c r="C63" s="519" t="s">
        <v>1228</v>
      </c>
      <c r="D63" s="487"/>
      <c r="E63" s="487"/>
      <c r="F63" s="487"/>
      <c r="G63" s="525"/>
      <c r="H63" s="519"/>
      <c r="I63" s="487"/>
      <c r="K63" s="487"/>
      <c r="L63" s="518"/>
      <c r="M63" s="487"/>
      <c r="N63" s="518"/>
    </row>
    <row r="64" spans="1:14" s="526" customFormat="1" ht="12.75" customHeight="1" x14ac:dyDescent="0.2">
      <c r="A64" s="487"/>
      <c r="B64" s="725" t="s">
        <v>1025</v>
      </c>
      <c r="C64" s="530" t="s">
        <v>1026</v>
      </c>
      <c r="D64" s="487"/>
      <c r="E64" s="487"/>
      <c r="F64" s="487"/>
      <c r="G64" s="525"/>
      <c r="H64" s="530"/>
      <c r="I64" s="487"/>
      <c r="K64" s="487"/>
      <c r="L64" s="1016">
        <f>L62+L61-L63</f>
        <v>0</v>
      </c>
      <c r="M64" s="487"/>
      <c r="N64" s="1016">
        <f>N61-N63</f>
        <v>0</v>
      </c>
    </row>
    <row r="65" spans="1:14" s="526" customFormat="1" ht="6.75" customHeight="1" x14ac:dyDescent="0.2">
      <c r="A65" s="487"/>
      <c r="B65" s="487"/>
      <c r="C65" s="530"/>
      <c r="D65" s="487"/>
      <c r="E65" s="487"/>
      <c r="F65" s="487"/>
      <c r="G65" s="525"/>
      <c r="H65" s="487"/>
      <c r="I65" s="487"/>
      <c r="K65" s="487"/>
      <c r="L65" s="519"/>
      <c r="M65" s="487"/>
    </row>
    <row r="66" spans="1:14" s="526" customFormat="1" ht="11.25" x14ac:dyDescent="0.2">
      <c r="A66" s="487"/>
      <c r="B66" s="487"/>
      <c r="C66" s="487"/>
      <c r="D66" s="487"/>
      <c r="E66" s="487"/>
      <c r="F66" s="487"/>
      <c r="G66" s="525"/>
      <c r="H66" s="487"/>
      <c r="I66" s="487"/>
      <c r="K66" s="487"/>
      <c r="L66" s="519"/>
      <c r="M66" s="487"/>
    </row>
    <row r="67" spans="1:14" s="526" customFormat="1" ht="5.25" customHeight="1" x14ac:dyDescent="0.2">
      <c r="A67" s="487"/>
      <c r="B67" s="487"/>
      <c r="C67" s="530"/>
      <c r="D67" s="487"/>
      <c r="E67" s="487"/>
      <c r="F67" s="487"/>
      <c r="G67" s="525"/>
      <c r="H67" s="487"/>
      <c r="I67" s="487"/>
      <c r="K67" s="487"/>
      <c r="L67" s="519"/>
      <c r="M67" s="487"/>
    </row>
    <row r="68" spans="1:14" s="536" customFormat="1" ht="12.75" customHeight="1" x14ac:dyDescent="0.2">
      <c r="A68" s="487"/>
      <c r="B68" s="725" t="s">
        <v>1027</v>
      </c>
      <c r="C68" s="519" t="s">
        <v>1028</v>
      </c>
      <c r="D68" s="487"/>
      <c r="E68" s="487"/>
      <c r="F68" s="487"/>
      <c r="G68" s="525"/>
      <c r="H68" s="521"/>
      <c r="I68" s="521"/>
      <c r="K68" s="521"/>
      <c r="L68" s="1016">
        <f>IF(L55&lt;L64,L64-L55,0)</f>
        <v>0</v>
      </c>
      <c r="M68" s="487"/>
      <c r="N68" s="1016">
        <f>IF(N55&lt;N64,N64-N55,0)</f>
        <v>0</v>
      </c>
    </row>
    <row r="69" spans="1:14" s="526" customFormat="1" ht="12.75" customHeight="1" x14ac:dyDescent="0.2">
      <c r="A69" s="487"/>
      <c r="B69" s="725" t="s">
        <v>1029</v>
      </c>
      <c r="C69" s="530" t="s">
        <v>1140</v>
      </c>
      <c r="D69" s="487"/>
      <c r="E69" s="487"/>
      <c r="F69" s="487"/>
      <c r="G69" s="525"/>
      <c r="H69" s="487"/>
      <c r="I69" s="487"/>
      <c r="K69" s="487"/>
      <c r="L69" s="1016">
        <f>IF(L55&lt;L64,0,L55-L64)</f>
        <v>0</v>
      </c>
      <c r="M69" s="487"/>
      <c r="N69" s="1016">
        <f>IF(N55-N64&lt;0,0,N55-N64)</f>
        <v>0</v>
      </c>
    </row>
    <row r="70" spans="1:14" s="526" customFormat="1" ht="3.75" customHeight="1" x14ac:dyDescent="0.2">
      <c r="A70" s="487"/>
      <c r="B70" s="487"/>
      <c r="C70" s="530"/>
      <c r="D70" s="487"/>
      <c r="E70" s="487"/>
      <c r="F70" s="487"/>
      <c r="G70" s="525"/>
      <c r="H70" s="525"/>
      <c r="I70" s="519"/>
      <c r="K70" s="487"/>
      <c r="L70" s="525"/>
      <c r="M70" s="487"/>
    </row>
    <row r="71" spans="1:14" s="526" customFormat="1" ht="11.25" x14ac:dyDescent="0.2">
      <c r="A71" s="487"/>
      <c r="B71" s="725" t="s">
        <v>1030</v>
      </c>
      <c r="C71" s="530" t="s">
        <v>1139</v>
      </c>
      <c r="D71" s="487"/>
      <c r="E71" s="487"/>
      <c r="F71" s="487"/>
      <c r="G71" s="525"/>
      <c r="H71" s="530"/>
      <c r="I71" s="519"/>
      <c r="J71" s="1016">
        <f>J48</f>
        <v>0</v>
      </c>
      <c r="K71" s="869"/>
      <c r="L71" s="1016">
        <f>IF(L69=0,0,(IF(N94=0,L69,IF(J48/N94&lt;9%,1.5%*N94,L69))))</f>
        <v>0</v>
      </c>
      <c r="M71" s="869"/>
      <c r="N71" s="1016">
        <f>IF(N69=0,0,(IF(N94=0,N69,(IF(J71/N94&lt;9%,IF(N69/N94&gt;2%,N94*2%,N69),IF((J71+L71)/N94&lt;10.5%,N94*2%,IF(N69&gt;J71+L71,J71+L71,N69)))))))</f>
        <v>0</v>
      </c>
    </row>
    <row r="72" spans="1:14" s="487" customFormat="1" ht="4.5" customHeight="1" x14ac:dyDescent="0.2">
      <c r="C72" s="530"/>
      <c r="G72" s="525"/>
      <c r="H72" s="530"/>
      <c r="I72" s="519"/>
      <c r="L72" s="523"/>
      <c r="N72" s="523"/>
    </row>
    <row r="73" spans="1:14" s="487" customFormat="1" ht="11.25" x14ac:dyDescent="0.2">
      <c r="B73" s="725" t="s">
        <v>588</v>
      </c>
      <c r="C73" s="530" t="s">
        <v>1031</v>
      </c>
      <c r="G73" s="525"/>
      <c r="H73" s="530"/>
      <c r="I73" s="519"/>
      <c r="L73" s="1016">
        <f>J71+L71</f>
        <v>0</v>
      </c>
      <c r="N73" s="523"/>
    </row>
    <row r="74" spans="1:14" s="526" customFormat="1" ht="12.75" customHeight="1" x14ac:dyDescent="0.2">
      <c r="A74" s="487"/>
      <c r="B74" s="725" t="s">
        <v>589</v>
      </c>
      <c r="C74" s="530" t="s">
        <v>1040</v>
      </c>
      <c r="D74" s="487"/>
      <c r="E74" s="487"/>
      <c r="F74" s="487"/>
      <c r="G74" s="525"/>
      <c r="H74" s="525"/>
      <c r="I74" s="519"/>
      <c r="K74" s="487"/>
      <c r="M74" s="487"/>
      <c r="N74" s="1016">
        <f>N71+L73</f>
        <v>0</v>
      </c>
    </row>
    <row r="75" spans="1:14" s="526" customFormat="1" ht="12.75" customHeight="1" x14ac:dyDescent="0.2">
      <c r="A75" s="487"/>
      <c r="B75" s="487"/>
      <c r="C75" s="530"/>
      <c r="D75" s="487"/>
      <c r="E75" s="487"/>
      <c r="F75" s="487"/>
      <c r="G75" s="525"/>
      <c r="H75" s="525"/>
      <c r="I75" s="519"/>
      <c r="K75" s="487"/>
      <c r="M75" s="487"/>
    </row>
    <row r="76" spans="1:14" s="526" customFormat="1" ht="12.75" customHeight="1" thickBot="1" x14ac:dyDescent="0.25">
      <c r="A76" s="487"/>
      <c r="B76" s="725"/>
      <c r="C76" s="530"/>
      <c r="D76" s="487"/>
      <c r="E76" s="487"/>
      <c r="F76" s="487"/>
      <c r="G76" s="525"/>
      <c r="H76" s="525"/>
      <c r="I76" s="519"/>
      <c r="K76" s="487"/>
      <c r="M76" s="487"/>
      <c r="N76" s="465"/>
    </row>
    <row r="77" spans="1:14" s="526" customFormat="1" ht="12.75" customHeight="1" thickTop="1" thickBot="1" x14ac:dyDescent="0.25">
      <c r="A77" s="537"/>
      <c r="B77" s="773"/>
      <c r="C77" s="538"/>
      <c r="D77" s="537"/>
      <c r="E77" s="537"/>
      <c r="F77" s="537"/>
      <c r="G77" s="540"/>
      <c r="H77" s="540"/>
      <c r="I77" s="541"/>
      <c r="J77" s="1153" t="s">
        <v>1032</v>
      </c>
      <c r="K77" s="1154"/>
      <c r="L77" s="1154"/>
      <c r="M77" s="1154"/>
      <c r="N77" s="1155"/>
    </row>
    <row r="78" spans="1:14" s="526" customFormat="1" ht="5.25" customHeight="1" thickTop="1" thickBot="1" x14ac:dyDescent="0.25">
      <c r="A78" s="487"/>
      <c r="B78" s="725"/>
      <c r="C78" s="530"/>
      <c r="D78" s="487"/>
      <c r="E78" s="487"/>
      <c r="F78" s="487"/>
      <c r="G78" s="525"/>
      <c r="H78" s="525"/>
      <c r="I78" s="519"/>
      <c r="J78" s="508"/>
      <c r="K78" s="508"/>
      <c r="L78" s="508"/>
      <c r="M78" s="508"/>
      <c r="N78" s="508"/>
    </row>
    <row r="79" spans="1:14" s="526" customFormat="1" ht="12.75" customHeight="1" thickTop="1" thickBot="1" x14ac:dyDescent="0.25">
      <c r="A79" s="487"/>
      <c r="B79" s="725" t="s">
        <v>1033</v>
      </c>
      <c r="C79" s="530"/>
      <c r="D79" s="487"/>
      <c r="E79" s="487"/>
      <c r="F79" s="487"/>
      <c r="G79" s="525"/>
      <c r="H79" s="525"/>
      <c r="I79" s="519"/>
      <c r="J79" s="1013" t="s">
        <v>1034</v>
      </c>
      <c r="K79" s="869"/>
      <c r="L79" s="1013" t="s">
        <v>1035</v>
      </c>
      <c r="M79" s="869"/>
      <c r="N79" s="1013" t="s">
        <v>1036</v>
      </c>
    </row>
    <row r="80" spans="1:14" s="526" customFormat="1" ht="12.75" customHeight="1" thickTop="1" thickBot="1" x14ac:dyDescent="0.25">
      <c r="A80" s="487"/>
      <c r="B80" s="725"/>
      <c r="C80" s="530"/>
      <c r="D80" s="487"/>
      <c r="E80" s="487"/>
      <c r="F80" s="487"/>
      <c r="G80" s="525"/>
      <c r="H80" s="525"/>
      <c r="I80" s="519"/>
      <c r="J80" s="754"/>
      <c r="K80" s="869"/>
      <c r="L80" s="754"/>
      <c r="M80" s="869"/>
      <c r="N80" s="1017"/>
    </row>
    <row r="81" spans="1:14" s="526" customFormat="1" ht="12.75" customHeight="1" thickBot="1" x14ac:dyDescent="0.25">
      <c r="A81" s="487"/>
      <c r="B81" s="487" t="s">
        <v>169</v>
      </c>
      <c r="C81" s="727" t="s">
        <v>1125</v>
      </c>
      <c r="D81" s="727"/>
      <c r="E81" s="727"/>
      <c r="F81" s="727"/>
      <c r="G81" s="728"/>
      <c r="H81" s="487"/>
      <c r="I81" s="487"/>
      <c r="J81" s="95">
        <f>'Sec B - CR - SF'!L247</f>
        <v>0</v>
      </c>
      <c r="K81" s="869"/>
      <c r="L81" s="95">
        <f>IF('Sec B OpR - STA'!K47=0,'Sec B OpR - BIA'!L22,'Sec B OpR - STA'!K47)</f>
        <v>0</v>
      </c>
      <c r="M81" s="869"/>
      <c r="N81" s="95">
        <f>'Sec B - MR'!H15</f>
        <v>0</v>
      </c>
    </row>
    <row r="82" spans="1:14" s="526" customFormat="1" ht="12.75" hidden="1" customHeight="1" x14ac:dyDescent="0.2">
      <c r="A82" s="487"/>
      <c r="B82" s="487" t="s">
        <v>572</v>
      </c>
      <c r="C82" s="727" t="s">
        <v>1125</v>
      </c>
      <c r="D82" s="727"/>
      <c r="E82" s="727"/>
      <c r="F82" s="727"/>
      <c r="G82" s="728"/>
      <c r="H82" s="487"/>
      <c r="I82" s="487"/>
      <c r="K82" s="487"/>
      <c r="M82" s="487"/>
      <c r="N82" s="471"/>
    </row>
    <row r="83" spans="1:14" s="526" customFormat="1" ht="12.75" customHeight="1" thickBot="1" x14ac:dyDescent="0.25">
      <c r="A83" s="487"/>
      <c r="B83" s="487" t="s">
        <v>572</v>
      </c>
      <c r="C83" s="727" t="s">
        <v>1126</v>
      </c>
      <c r="D83" s="727"/>
      <c r="E83" s="727"/>
      <c r="F83" s="727"/>
      <c r="G83" s="728"/>
      <c r="H83" s="487"/>
      <c r="I83" s="487"/>
      <c r="J83" s="95">
        <f>'Sec B - CR - URIA'!L247*0.3</f>
        <v>0</v>
      </c>
      <c r="K83" s="487"/>
      <c r="M83" s="487"/>
      <c r="N83" s="95">
        <f>'Sec B - MR'!H27*0.3</f>
        <v>0</v>
      </c>
    </row>
    <row r="84" spans="1:14" s="526" customFormat="1" ht="12.75" customHeight="1" x14ac:dyDescent="0.2">
      <c r="A84" s="487"/>
      <c r="B84" s="487" t="s">
        <v>573</v>
      </c>
      <c r="C84" s="727" t="s">
        <v>1037</v>
      </c>
      <c r="D84" s="727"/>
      <c r="E84" s="727"/>
      <c r="F84" s="729"/>
      <c r="G84" s="469"/>
      <c r="H84" s="487"/>
      <c r="I84" s="487"/>
      <c r="J84" s="518"/>
      <c r="K84" s="487"/>
      <c r="L84" s="518"/>
      <c r="M84" s="487"/>
      <c r="N84" s="518"/>
    </row>
    <row r="85" spans="1:14" s="526" customFormat="1" ht="7.5" customHeight="1" thickBot="1" x14ac:dyDescent="0.25">
      <c r="A85" s="487"/>
      <c r="B85" s="487"/>
      <c r="C85" s="727"/>
      <c r="D85" s="727"/>
      <c r="E85" s="727"/>
      <c r="F85" s="729"/>
      <c r="G85" s="469"/>
      <c r="H85" s="487"/>
      <c r="I85" s="487"/>
      <c r="K85" s="487"/>
      <c r="M85" s="487"/>
    </row>
    <row r="86" spans="1:14" s="526" customFormat="1" ht="12.75" customHeight="1" thickBot="1" x14ac:dyDescent="0.25">
      <c r="A86" s="487"/>
      <c r="B86" s="487" t="s">
        <v>574</v>
      </c>
      <c r="C86" s="727" t="s">
        <v>1038</v>
      </c>
      <c r="D86" s="727"/>
      <c r="E86" s="727"/>
      <c r="F86" s="727"/>
      <c r="G86" s="730"/>
      <c r="H86" s="487"/>
      <c r="I86" s="487"/>
      <c r="J86" s="95">
        <f>J81+J83+J84</f>
        <v>0</v>
      </c>
      <c r="K86" s="869"/>
      <c r="L86" s="95">
        <f>L84+L81</f>
        <v>0</v>
      </c>
      <c r="M86" s="869"/>
      <c r="N86" s="95">
        <f>N81+N83+N84</f>
        <v>0</v>
      </c>
    </row>
    <row r="87" spans="1:14" s="526" customFormat="1" ht="12.75" customHeight="1" thickBot="1" x14ac:dyDescent="0.25">
      <c r="A87" s="487"/>
      <c r="B87" s="487"/>
      <c r="C87" s="727"/>
      <c r="D87" s="727"/>
      <c r="E87" s="727"/>
      <c r="F87" s="727"/>
      <c r="G87" s="730"/>
      <c r="H87" s="487"/>
      <c r="I87" s="487"/>
      <c r="J87" s="117"/>
      <c r="K87" s="869"/>
      <c r="L87" s="117"/>
      <c r="M87" s="869"/>
      <c r="N87" s="117"/>
    </row>
    <row r="88" spans="1:14" s="526" customFormat="1" ht="12.75" customHeight="1" thickBot="1" x14ac:dyDescent="0.25">
      <c r="A88" s="487"/>
      <c r="B88" s="487" t="s">
        <v>575</v>
      </c>
      <c r="C88" s="727" t="s">
        <v>1493</v>
      </c>
      <c r="D88" s="727"/>
      <c r="E88" s="727"/>
      <c r="F88" s="727"/>
      <c r="G88" s="730"/>
      <c r="H88" s="487"/>
      <c r="I88" s="487"/>
      <c r="J88" s="117"/>
      <c r="K88" s="869"/>
      <c r="L88" s="117"/>
      <c r="M88" s="869"/>
      <c r="N88" s="95">
        <f>J86+L86+N86</f>
        <v>0</v>
      </c>
    </row>
    <row r="89" spans="1:14" s="526" customFormat="1" ht="12.75" customHeight="1" thickBot="1" x14ac:dyDescent="0.25">
      <c r="A89" s="487"/>
      <c r="B89" s="487"/>
      <c r="C89" s="727"/>
      <c r="D89" s="727"/>
      <c r="E89" s="727"/>
      <c r="F89" s="727"/>
      <c r="G89" s="730"/>
      <c r="H89" s="487"/>
      <c r="I89" s="487"/>
      <c r="J89" s="117"/>
      <c r="K89" s="869"/>
      <c r="L89" s="117"/>
      <c r="M89" s="869"/>
      <c r="N89" s="117"/>
    </row>
    <row r="90" spans="1:14" s="526" customFormat="1" ht="12.75" customHeight="1" thickBot="1" x14ac:dyDescent="0.25">
      <c r="A90" s="487"/>
      <c r="B90" s="487" t="s">
        <v>576</v>
      </c>
      <c r="C90" s="727" t="s">
        <v>1449</v>
      </c>
      <c r="D90" s="727"/>
      <c r="E90" s="727"/>
      <c r="F90" s="727"/>
      <c r="G90" s="730"/>
      <c r="H90" s="487"/>
      <c r="I90" s="487"/>
      <c r="J90" s="117"/>
      <c r="K90" s="869"/>
      <c r="L90" s="117"/>
      <c r="M90" s="869"/>
      <c r="N90" s="95">
        <f>0.3*'Sec A Balance Sheet - SF'!I36</f>
        <v>0</v>
      </c>
    </row>
    <row r="91" spans="1:14" s="526" customFormat="1" ht="12.75" customHeight="1" thickBot="1" x14ac:dyDescent="0.25">
      <c r="A91" s="487"/>
      <c r="B91" s="487" t="s">
        <v>577</v>
      </c>
      <c r="C91" s="727" t="s">
        <v>1450</v>
      </c>
      <c r="D91" s="727"/>
      <c r="E91" s="727"/>
      <c r="F91" s="727"/>
      <c r="G91" s="730"/>
      <c r="H91" s="487"/>
      <c r="I91" s="487"/>
      <c r="J91" s="117"/>
      <c r="K91" s="869"/>
      <c r="L91" s="117"/>
      <c r="M91" s="869"/>
      <c r="N91" s="95">
        <f>0.3*'Sec A Balance Sheet - SF'!I37</f>
        <v>0</v>
      </c>
    </row>
    <row r="92" spans="1:14" s="526" customFormat="1" ht="12.75" customHeight="1" x14ac:dyDescent="0.2">
      <c r="A92" s="487"/>
      <c r="B92" s="487"/>
      <c r="C92" s="727"/>
      <c r="D92" s="727"/>
      <c r="E92" s="727"/>
      <c r="F92" s="727"/>
      <c r="G92" s="730"/>
      <c r="H92" s="487"/>
      <c r="I92" s="487"/>
      <c r="J92" s="117"/>
      <c r="K92" s="869"/>
      <c r="L92" s="117"/>
      <c r="M92" s="869"/>
      <c r="N92" s="117"/>
    </row>
    <row r="93" spans="1:14" s="526" customFormat="1" ht="12.75" customHeight="1" thickBot="1" x14ac:dyDescent="0.25">
      <c r="A93" s="487"/>
      <c r="B93" s="487"/>
      <c r="C93" s="727"/>
      <c r="D93" s="727"/>
      <c r="E93" s="727"/>
      <c r="F93" s="729"/>
      <c r="G93" s="728"/>
      <c r="H93" s="487"/>
      <c r="I93" s="487"/>
      <c r="J93" s="754"/>
      <c r="K93" s="869"/>
      <c r="L93" s="754"/>
      <c r="M93" s="869"/>
      <c r="N93" s="754"/>
    </row>
    <row r="94" spans="1:14" s="526" customFormat="1" ht="12.75" customHeight="1" thickBot="1" x14ac:dyDescent="0.25">
      <c r="A94" s="487"/>
      <c r="B94" s="487" t="s">
        <v>578</v>
      </c>
      <c r="C94" s="727" t="s">
        <v>1494</v>
      </c>
      <c r="D94" s="727"/>
      <c r="E94" s="727"/>
      <c r="F94" s="729"/>
      <c r="G94" s="469"/>
      <c r="H94" s="487"/>
      <c r="I94" s="487"/>
      <c r="J94" s="754"/>
      <c r="K94" s="869"/>
      <c r="L94" s="754"/>
      <c r="M94" s="869"/>
      <c r="N94" s="95">
        <f>N88-N90-N91</f>
        <v>0</v>
      </c>
    </row>
    <row r="95" spans="1:14" s="526" customFormat="1" ht="12.75" customHeight="1" x14ac:dyDescent="0.2">
      <c r="A95" s="487"/>
      <c r="B95" s="725"/>
      <c r="C95" s="530"/>
      <c r="D95" s="487"/>
      <c r="E95" s="487"/>
      <c r="F95" s="487"/>
      <c r="G95" s="525"/>
      <c r="H95" s="525"/>
      <c r="I95" s="519"/>
      <c r="N95" s="465"/>
    </row>
    <row r="96" spans="1:14" s="526" customFormat="1" ht="7.9" customHeight="1" x14ac:dyDescent="0.2">
      <c r="A96" s="537"/>
      <c r="B96" s="773"/>
      <c r="C96" s="538"/>
      <c r="D96" s="537"/>
      <c r="E96" s="537"/>
      <c r="F96" s="537"/>
      <c r="G96" s="540"/>
      <c r="H96" s="540"/>
      <c r="I96" s="541"/>
      <c r="J96" s="539"/>
      <c r="K96" s="539"/>
      <c r="L96" s="539"/>
      <c r="M96" s="539"/>
      <c r="N96" s="542"/>
    </row>
    <row r="97" spans="1:256" s="526" customFormat="1" ht="12.75" hidden="1" customHeight="1" thickTop="1" thickBot="1" x14ac:dyDescent="0.25">
      <c r="A97" s="487"/>
      <c r="B97" s="731"/>
      <c r="C97" s="731"/>
      <c r="D97" s="731"/>
      <c r="E97" s="731"/>
      <c r="F97" s="732"/>
      <c r="G97" s="731"/>
      <c r="H97" s="466"/>
      <c r="I97" s="543"/>
      <c r="J97" s="1150" t="s">
        <v>155</v>
      </c>
      <c r="K97" s="1151"/>
      <c r="L97" s="1151"/>
      <c r="M97" s="1151"/>
      <c r="N97" s="1152"/>
    </row>
    <row r="98" spans="1:256" s="526" customFormat="1" ht="10.9" customHeight="1" thickBot="1" x14ac:dyDescent="0.25">
      <c r="A98" s="487"/>
      <c r="B98" s="731"/>
      <c r="C98" s="731"/>
      <c r="D98" s="731"/>
      <c r="E98" s="731"/>
      <c r="F98" s="732"/>
      <c r="G98" s="731"/>
      <c r="H98" s="466"/>
      <c r="I98" s="543"/>
      <c r="J98" s="508"/>
      <c r="K98" s="508"/>
      <c r="L98" s="508"/>
      <c r="M98" s="508"/>
      <c r="N98" s="508"/>
    </row>
    <row r="99" spans="1:256" s="526" customFormat="1" ht="23.45" customHeight="1" thickTop="1" thickBot="1" x14ac:dyDescent="0.25">
      <c r="A99" s="487"/>
      <c r="B99" s="731"/>
      <c r="C99" s="731"/>
      <c r="D99" s="731"/>
      <c r="E99" s="731"/>
      <c r="F99" s="732"/>
      <c r="G99" s="731"/>
      <c r="H99" s="466"/>
      <c r="I99" s="543"/>
      <c r="J99" s="1013" t="s">
        <v>950</v>
      </c>
      <c r="K99" s="869"/>
      <c r="L99" s="1013" t="s">
        <v>1039</v>
      </c>
      <c r="M99" s="869"/>
      <c r="N99" s="1013" t="s">
        <v>1040</v>
      </c>
    </row>
    <row r="100" spans="1:256" s="526" customFormat="1" ht="6" customHeight="1" thickTop="1" thickBot="1" x14ac:dyDescent="0.25">
      <c r="A100" s="487"/>
      <c r="B100" s="731"/>
      <c r="C100" s="731"/>
      <c r="D100" s="731"/>
      <c r="E100" s="731"/>
      <c r="F100" s="732"/>
      <c r="G100" s="731"/>
      <c r="H100" s="466"/>
      <c r="I100" s="543"/>
      <c r="J100" s="565"/>
      <c r="K100" s="565"/>
      <c r="L100" s="565"/>
      <c r="M100" s="565"/>
      <c r="N100" s="565"/>
    </row>
    <row r="101" spans="1:256" s="526" customFormat="1" ht="12.75" customHeight="1" thickBot="1" x14ac:dyDescent="0.25">
      <c r="A101" s="487"/>
      <c r="B101" s="477" t="s">
        <v>1041</v>
      </c>
      <c r="C101" s="731"/>
      <c r="D101" s="731"/>
      <c r="E101" s="731"/>
      <c r="F101" s="732"/>
      <c r="G101" s="731"/>
      <c r="H101" s="466"/>
      <c r="I101" s="543"/>
      <c r="J101" s="1018">
        <f>$N$94*6.5%</f>
        <v>0</v>
      </c>
      <c r="K101" s="565"/>
      <c r="L101" s="1018">
        <f>$N$94*8%</f>
        <v>0</v>
      </c>
      <c r="M101" s="565"/>
      <c r="N101" s="1018">
        <f>$N$94*10%</f>
        <v>0</v>
      </c>
    </row>
    <row r="102" spans="1:256" s="526" customFormat="1" ht="4.5" customHeight="1" thickBot="1" x14ac:dyDescent="0.25">
      <c r="A102" s="487"/>
      <c r="B102" s="477"/>
      <c r="C102" s="731"/>
      <c r="D102" s="731"/>
      <c r="E102" s="731"/>
      <c r="F102" s="732"/>
      <c r="G102" s="731"/>
      <c r="H102" s="466"/>
      <c r="I102" s="543"/>
      <c r="J102" s="634"/>
      <c r="K102" s="634"/>
      <c r="L102" s="634"/>
      <c r="M102" s="634"/>
      <c r="N102" s="634"/>
    </row>
    <row r="103" spans="1:256" s="526" customFormat="1" ht="12.75" customHeight="1" thickBot="1" x14ac:dyDescent="0.25">
      <c r="A103" s="487"/>
      <c r="B103" s="477" t="s">
        <v>1042</v>
      </c>
      <c r="C103" s="731"/>
      <c r="D103" s="731"/>
      <c r="E103" s="731"/>
      <c r="F103" s="732"/>
      <c r="G103" s="731"/>
      <c r="H103" s="466"/>
      <c r="I103" s="543"/>
      <c r="J103" s="1018">
        <f>$N$94*9%</f>
        <v>0</v>
      </c>
      <c r="K103" s="565"/>
      <c r="L103" s="1018">
        <f>$N$94*10.5%</f>
        <v>0</v>
      </c>
      <c r="M103" s="565"/>
      <c r="N103" s="1018">
        <f>$N$94*12.5%</f>
        <v>0</v>
      </c>
    </row>
    <row r="104" spans="1:256" s="526" customFormat="1" ht="5.25" customHeight="1" thickBot="1" x14ac:dyDescent="0.25">
      <c r="A104" s="487"/>
      <c r="B104" s="731"/>
      <c r="C104" s="731"/>
      <c r="D104" s="731"/>
      <c r="E104" s="731"/>
      <c r="F104" s="732"/>
      <c r="G104" s="731"/>
      <c r="H104" s="487"/>
      <c r="I104" s="543"/>
      <c r="J104" s="634"/>
      <c r="K104" s="634"/>
      <c r="L104" s="634"/>
      <c r="M104" s="634"/>
      <c r="N104" s="634"/>
    </row>
    <row r="105" spans="1:256" s="526" customFormat="1" ht="12.75" customHeight="1" thickBot="1" x14ac:dyDescent="0.25">
      <c r="A105" s="487"/>
      <c r="B105" s="727" t="s">
        <v>1043</v>
      </c>
      <c r="C105" s="731"/>
      <c r="D105" s="731"/>
      <c r="E105" s="731"/>
      <c r="F105" s="732"/>
      <c r="G105" s="731"/>
      <c r="H105" s="466"/>
      <c r="I105" s="543"/>
      <c r="J105" s="1019">
        <f>IF(N94=0,0,J71/N94)</f>
        <v>0</v>
      </c>
      <c r="K105" s="565"/>
      <c r="L105" s="1019">
        <f>IF(N94=0,0,L73/N94)</f>
        <v>0</v>
      </c>
      <c r="M105" s="565"/>
      <c r="N105" s="1019">
        <f>IF(N94=0,0,N74/N94)</f>
        <v>0</v>
      </c>
    </row>
    <row r="106" spans="1:256" s="526" customFormat="1" ht="6.75" customHeight="1" x14ac:dyDescent="0.2">
      <c r="B106" s="487"/>
      <c r="C106" s="517"/>
      <c r="D106" s="487"/>
      <c r="E106" s="487"/>
      <c r="F106" s="487"/>
      <c r="G106" s="525"/>
      <c r="H106" s="525"/>
      <c r="I106" s="525"/>
      <c r="J106" s="525"/>
      <c r="K106" s="525"/>
      <c r="L106" s="525"/>
      <c r="M106" s="487"/>
      <c r="N106" s="525"/>
      <c r="O106" s="525"/>
      <c r="P106" s="525"/>
      <c r="Q106" s="525"/>
      <c r="R106" s="525"/>
      <c r="S106" s="525"/>
      <c r="T106" s="525"/>
      <c r="U106" s="525"/>
      <c r="V106" s="525"/>
      <c r="W106" s="525"/>
      <c r="X106" s="525"/>
      <c r="Y106" s="525"/>
      <c r="Z106" s="525"/>
      <c r="AA106" s="525"/>
      <c r="AB106" s="525"/>
      <c r="AC106" s="525"/>
      <c r="AD106" s="525"/>
      <c r="AE106" s="525"/>
      <c r="AF106" s="525"/>
      <c r="AG106" s="525"/>
      <c r="AH106" s="525"/>
      <c r="AI106" s="525"/>
      <c r="AJ106" s="525"/>
      <c r="AK106" s="525"/>
      <c r="AL106" s="525"/>
      <c r="AM106" s="525"/>
      <c r="AN106" s="525"/>
      <c r="AO106" s="525"/>
      <c r="AP106" s="525"/>
      <c r="AQ106" s="525"/>
      <c r="AR106" s="525"/>
      <c r="AS106" s="525"/>
      <c r="AT106" s="525"/>
      <c r="AU106" s="525"/>
      <c r="AV106" s="525"/>
      <c r="AW106" s="525"/>
      <c r="AX106" s="525"/>
      <c r="AY106" s="525"/>
      <c r="AZ106" s="525"/>
      <c r="BA106" s="525"/>
      <c r="BB106" s="525"/>
      <c r="BC106" s="525"/>
      <c r="BD106" s="525"/>
      <c r="BE106" s="525"/>
      <c r="BF106" s="525"/>
      <c r="BG106" s="525"/>
      <c r="BH106" s="525"/>
      <c r="BI106" s="525"/>
      <c r="BJ106" s="525"/>
      <c r="BK106" s="525"/>
      <c r="BL106" s="525"/>
      <c r="BM106" s="525"/>
      <c r="BN106" s="525"/>
      <c r="BO106" s="525"/>
      <c r="BP106" s="525"/>
      <c r="BQ106" s="525"/>
      <c r="BR106" s="525"/>
      <c r="BS106" s="525"/>
      <c r="BT106" s="525"/>
      <c r="BU106" s="525"/>
      <c r="BV106" s="525"/>
      <c r="BW106" s="525"/>
      <c r="BX106" s="525"/>
      <c r="BY106" s="525"/>
      <c r="BZ106" s="525"/>
      <c r="CA106" s="525"/>
      <c r="CB106" s="525"/>
      <c r="CC106" s="525"/>
      <c r="CD106" s="525"/>
      <c r="CE106" s="525"/>
      <c r="CF106" s="525"/>
      <c r="CG106" s="525"/>
      <c r="CH106" s="525"/>
      <c r="CI106" s="525"/>
      <c r="CJ106" s="525"/>
      <c r="CK106" s="525"/>
      <c r="CL106" s="525"/>
      <c r="CM106" s="525"/>
      <c r="CN106" s="525"/>
      <c r="CO106" s="525"/>
      <c r="CP106" s="525"/>
      <c r="CQ106" s="525"/>
      <c r="CR106" s="525"/>
      <c r="CS106" s="525"/>
      <c r="CT106" s="525"/>
      <c r="CU106" s="525"/>
      <c r="CV106" s="525"/>
      <c r="CW106" s="525"/>
      <c r="CX106" s="525"/>
      <c r="CY106" s="525"/>
      <c r="CZ106" s="525"/>
      <c r="DA106" s="525"/>
      <c r="DB106" s="525"/>
      <c r="DC106" s="525"/>
      <c r="DD106" s="525"/>
      <c r="DE106" s="525"/>
      <c r="DF106" s="525"/>
      <c r="DG106" s="525"/>
      <c r="DH106" s="525"/>
      <c r="DI106" s="525"/>
      <c r="DJ106" s="525"/>
      <c r="DK106" s="525"/>
      <c r="DL106" s="525"/>
      <c r="DM106" s="525"/>
      <c r="DN106" s="525"/>
      <c r="DO106" s="525"/>
      <c r="DP106" s="525"/>
      <c r="DQ106" s="525"/>
      <c r="DR106" s="525"/>
      <c r="DS106" s="525"/>
      <c r="DT106" s="525"/>
      <c r="DU106" s="525"/>
      <c r="DV106" s="525"/>
      <c r="DW106" s="525"/>
      <c r="DX106" s="525"/>
      <c r="DY106" s="525"/>
      <c r="DZ106" s="525"/>
      <c r="EA106" s="525"/>
      <c r="EB106" s="525"/>
      <c r="EC106" s="525"/>
      <c r="ED106" s="525"/>
      <c r="EE106" s="525"/>
      <c r="EF106" s="525"/>
      <c r="EG106" s="525"/>
      <c r="EH106" s="525"/>
      <c r="EI106" s="525"/>
      <c r="EJ106" s="525"/>
      <c r="EK106" s="525"/>
      <c r="EL106" s="525"/>
      <c r="EM106" s="525"/>
      <c r="EN106" s="525"/>
      <c r="EO106" s="525"/>
      <c r="EP106" s="525"/>
      <c r="EQ106" s="525"/>
      <c r="ER106" s="525"/>
      <c r="ES106" s="525"/>
      <c r="ET106" s="525"/>
      <c r="EU106" s="525"/>
      <c r="EV106" s="525"/>
      <c r="EW106" s="525"/>
      <c r="EX106" s="525"/>
      <c r="EY106" s="525"/>
      <c r="EZ106" s="525"/>
      <c r="FA106" s="525"/>
      <c r="FB106" s="525"/>
      <c r="FC106" s="525"/>
      <c r="FD106" s="525"/>
      <c r="FE106" s="525"/>
      <c r="FF106" s="525"/>
      <c r="FG106" s="525"/>
      <c r="FH106" s="525"/>
      <c r="FI106" s="525"/>
      <c r="FJ106" s="525"/>
      <c r="FK106" s="525"/>
      <c r="FL106" s="525"/>
      <c r="FM106" s="525"/>
      <c r="FN106" s="525"/>
      <c r="FO106" s="525"/>
      <c r="FP106" s="525"/>
      <c r="FQ106" s="525"/>
      <c r="FR106" s="525"/>
      <c r="FS106" s="525"/>
      <c r="FT106" s="525"/>
      <c r="FU106" s="525"/>
      <c r="FV106" s="525"/>
      <c r="FW106" s="525"/>
      <c r="FX106" s="525"/>
      <c r="FY106" s="525"/>
      <c r="FZ106" s="525"/>
      <c r="GA106" s="525"/>
      <c r="GB106" s="525"/>
      <c r="GC106" s="525"/>
      <c r="GD106" s="525"/>
      <c r="GE106" s="525"/>
      <c r="GF106" s="525"/>
      <c r="GG106" s="525"/>
      <c r="GH106" s="525"/>
      <c r="GI106" s="525"/>
      <c r="GJ106" s="525"/>
      <c r="GK106" s="525"/>
      <c r="GL106" s="525"/>
      <c r="GM106" s="525"/>
      <c r="GN106" s="525"/>
      <c r="GO106" s="525"/>
      <c r="GP106" s="525"/>
      <c r="GQ106" s="525"/>
      <c r="GR106" s="525"/>
      <c r="GS106" s="525"/>
      <c r="GT106" s="525"/>
      <c r="GU106" s="525"/>
      <c r="GV106" s="525"/>
      <c r="GW106" s="525"/>
      <c r="GX106" s="525"/>
      <c r="GY106" s="525"/>
      <c r="GZ106" s="525"/>
      <c r="HA106" s="525"/>
      <c r="HB106" s="525"/>
      <c r="HC106" s="525"/>
      <c r="HD106" s="525"/>
      <c r="HE106" s="525"/>
      <c r="HF106" s="525"/>
      <c r="HG106" s="525"/>
      <c r="HH106" s="525"/>
      <c r="HI106" s="525"/>
      <c r="HJ106" s="525"/>
      <c r="HK106" s="525"/>
      <c r="HL106" s="525"/>
      <c r="HM106" s="525"/>
      <c r="HN106" s="525"/>
      <c r="HO106" s="525"/>
      <c r="HP106" s="525"/>
      <c r="HQ106" s="525"/>
      <c r="HR106" s="525"/>
      <c r="HS106" s="525"/>
      <c r="HT106" s="525"/>
      <c r="HU106" s="525"/>
      <c r="HV106" s="525"/>
      <c r="HW106" s="525"/>
      <c r="HX106" s="525"/>
      <c r="HY106" s="525"/>
      <c r="HZ106" s="525"/>
      <c r="IA106" s="525"/>
      <c r="IB106" s="525"/>
      <c r="IC106" s="525"/>
      <c r="ID106" s="525"/>
      <c r="IE106" s="525"/>
      <c r="IF106" s="525"/>
      <c r="IG106" s="525"/>
      <c r="IH106" s="525"/>
      <c r="II106" s="525"/>
      <c r="IJ106" s="525"/>
      <c r="IK106" s="525"/>
      <c r="IL106" s="525"/>
      <c r="IM106" s="525"/>
      <c r="IN106" s="525"/>
      <c r="IO106" s="525"/>
      <c r="IP106" s="525"/>
      <c r="IQ106" s="525"/>
      <c r="IR106" s="525"/>
      <c r="IS106" s="525"/>
      <c r="IT106" s="525"/>
      <c r="IU106" s="525"/>
      <c r="IV106" s="525"/>
    </row>
    <row r="107" spans="1:256" s="526" customFormat="1" ht="12.75" customHeight="1" thickBot="1" x14ac:dyDescent="0.25">
      <c r="A107" s="539"/>
      <c r="B107" s="774"/>
      <c r="C107" s="549"/>
      <c r="D107" s="537"/>
      <c r="E107" s="537"/>
      <c r="F107" s="537"/>
      <c r="G107" s="540"/>
      <c r="H107" s="540"/>
      <c r="I107" s="540"/>
      <c r="J107" s="540"/>
      <c r="K107" s="540"/>
      <c r="L107" s="540"/>
      <c r="M107" s="540"/>
      <c r="N107" s="540"/>
      <c r="O107" s="550"/>
      <c r="P107" s="525"/>
      <c r="Q107" s="525"/>
      <c r="R107" s="525"/>
      <c r="S107" s="525"/>
      <c r="T107" s="525"/>
      <c r="U107" s="525"/>
      <c r="V107" s="525"/>
      <c r="W107" s="525"/>
      <c r="X107" s="525"/>
      <c r="Y107" s="525"/>
      <c r="Z107" s="525"/>
      <c r="AA107" s="525"/>
      <c r="AB107" s="525"/>
      <c r="AC107" s="525"/>
      <c r="AD107" s="525"/>
      <c r="AE107" s="525"/>
      <c r="AF107" s="525"/>
      <c r="AG107" s="525"/>
      <c r="AH107" s="525"/>
      <c r="AI107" s="525"/>
      <c r="AJ107" s="525"/>
      <c r="AK107" s="525"/>
      <c r="AL107" s="525"/>
      <c r="AM107" s="525"/>
      <c r="AN107" s="525"/>
      <c r="AO107" s="525"/>
      <c r="AP107" s="525"/>
      <c r="AQ107" s="525"/>
      <c r="AR107" s="525"/>
      <c r="AS107" s="525"/>
      <c r="AT107" s="525"/>
      <c r="AU107" s="525"/>
      <c r="AV107" s="525"/>
      <c r="AW107" s="525"/>
      <c r="AX107" s="525"/>
      <c r="AY107" s="525"/>
      <c r="AZ107" s="525"/>
      <c r="BA107" s="525"/>
      <c r="BB107" s="525"/>
      <c r="BC107" s="525"/>
      <c r="BD107" s="525"/>
      <c r="BE107" s="525"/>
      <c r="BF107" s="525"/>
      <c r="BG107" s="525"/>
      <c r="BH107" s="525"/>
      <c r="BI107" s="525"/>
      <c r="BJ107" s="525"/>
      <c r="BK107" s="525"/>
      <c r="BL107" s="525"/>
      <c r="BM107" s="525"/>
      <c r="BN107" s="525"/>
      <c r="BO107" s="525"/>
      <c r="BP107" s="525"/>
      <c r="BQ107" s="525"/>
      <c r="BR107" s="525"/>
      <c r="BS107" s="525"/>
      <c r="BT107" s="525"/>
      <c r="BU107" s="525"/>
      <c r="BV107" s="525"/>
      <c r="BW107" s="525"/>
      <c r="BX107" s="525"/>
      <c r="BY107" s="525"/>
      <c r="BZ107" s="525"/>
      <c r="CA107" s="525"/>
      <c r="CB107" s="525"/>
      <c r="CC107" s="525"/>
      <c r="CD107" s="525"/>
      <c r="CE107" s="525"/>
      <c r="CF107" s="525"/>
      <c r="CG107" s="525"/>
      <c r="CH107" s="525"/>
      <c r="CI107" s="525"/>
      <c r="CJ107" s="525"/>
      <c r="CK107" s="525"/>
      <c r="CL107" s="525"/>
      <c r="CM107" s="525"/>
      <c r="CN107" s="525"/>
      <c r="CO107" s="525"/>
      <c r="CP107" s="525"/>
      <c r="CQ107" s="525"/>
      <c r="CR107" s="525"/>
      <c r="CS107" s="525"/>
      <c r="CT107" s="525"/>
      <c r="CU107" s="525"/>
      <c r="CV107" s="525"/>
      <c r="CW107" s="525"/>
      <c r="CX107" s="525"/>
      <c r="CY107" s="525"/>
      <c r="CZ107" s="525"/>
      <c r="DA107" s="525"/>
      <c r="DB107" s="525"/>
      <c r="DC107" s="525"/>
      <c r="DD107" s="525"/>
      <c r="DE107" s="525"/>
      <c r="DF107" s="525"/>
      <c r="DG107" s="525"/>
      <c r="DH107" s="525"/>
      <c r="DI107" s="525"/>
      <c r="DJ107" s="525"/>
      <c r="DK107" s="525"/>
      <c r="DL107" s="525"/>
      <c r="DM107" s="525"/>
      <c r="DN107" s="525"/>
      <c r="DO107" s="525"/>
      <c r="DP107" s="525"/>
      <c r="DQ107" s="525"/>
      <c r="DR107" s="525"/>
      <c r="DS107" s="525"/>
      <c r="DT107" s="525"/>
      <c r="DU107" s="525"/>
      <c r="DV107" s="525"/>
      <c r="DW107" s="525"/>
      <c r="DX107" s="525"/>
      <c r="DY107" s="525"/>
      <c r="DZ107" s="525"/>
      <c r="EA107" s="525"/>
      <c r="EB107" s="525"/>
      <c r="EC107" s="525"/>
      <c r="ED107" s="525"/>
      <c r="EE107" s="525"/>
      <c r="EF107" s="525"/>
      <c r="EG107" s="525"/>
      <c r="EH107" s="525"/>
      <c r="EI107" s="525"/>
      <c r="EJ107" s="525"/>
      <c r="EK107" s="525"/>
      <c r="EL107" s="525"/>
      <c r="EM107" s="525"/>
      <c r="EN107" s="525"/>
      <c r="EO107" s="525"/>
      <c r="EP107" s="525"/>
      <c r="EQ107" s="525"/>
      <c r="ER107" s="525"/>
      <c r="ES107" s="525"/>
      <c r="ET107" s="525"/>
      <c r="EU107" s="525"/>
      <c r="EV107" s="525"/>
      <c r="EW107" s="525"/>
      <c r="EX107" s="525"/>
      <c r="EY107" s="525"/>
      <c r="EZ107" s="525"/>
      <c r="FA107" s="525"/>
      <c r="FB107" s="525"/>
      <c r="FC107" s="525"/>
      <c r="FD107" s="525"/>
      <c r="FE107" s="525"/>
      <c r="FF107" s="525"/>
      <c r="FG107" s="525"/>
      <c r="FH107" s="525"/>
      <c r="FI107" s="525"/>
      <c r="FJ107" s="525"/>
      <c r="FK107" s="525"/>
      <c r="FL107" s="525"/>
      <c r="FM107" s="525"/>
      <c r="FN107" s="525"/>
      <c r="FO107" s="525"/>
      <c r="FP107" s="525"/>
      <c r="FQ107" s="525"/>
      <c r="FR107" s="525"/>
      <c r="FS107" s="525"/>
      <c r="FT107" s="525"/>
      <c r="FU107" s="525"/>
      <c r="FV107" s="525"/>
      <c r="FW107" s="525"/>
      <c r="FX107" s="525"/>
      <c r="FY107" s="525"/>
      <c r="FZ107" s="525"/>
      <c r="GA107" s="525"/>
      <c r="GB107" s="525"/>
      <c r="GC107" s="525"/>
      <c r="GD107" s="525"/>
      <c r="GE107" s="525"/>
      <c r="GF107" s="525"/>
      <c r="GG107" s="525"/>
      <c r="GH107" s="525"/>
      <c r="GI107" s="525"/>
      <c r="GJ107" s="525"/>
      <c r="GK107" s="525"/>
      <c r="GL107" s="525"/>
      <c r="GM107" s="525"/>
      <c r="GN107" s="525"/>
      <c r="GO107" s="525"/>
      <c r="GP107" s="525"/>
      <c r="GQ107" s="525"/>
      <c r="GR107" s="525"/>
      <c r="GS107" s="525"/>
      <c r="GT107" s="525"/>
      <c r="GU107" s="525"/>
      <c r="GV107" s="525"/>
      <c r="GW107" s="525"/>
      <c r="GX107" s="525"/>
      <c r="GY107" s="525"/>
      <c r="GZ107" s="525"/>
      <c r="HA107" s="525"/>
      <c r="HB107" s="525"/>
      <c r="HC107" s="525"/>
      <c r="HD107" s="525"/>
      <c r="HE107" s="525"/>
      <c r="HF107" s="525"/>
      <c r="HG107" s="525"/>
      <c r="HH107" s="525"/>
      <c r="HI107" s="525"/>
      <c r="HJ107" s="525"/>
      <c r="HK107" s="525"/>
      <c r="HL107" s="525"/>
      <c r="HM107" s="525"/>
      <c r="HN107" s="525"/>
      <c r="HO107" s="525"/>
      <c r="HP107" s="525"/>
      <c r="HQ107" s="525"/>
      <c r="HR107" s="525"/>
      <c r="HS107" s="525"/>
      <c r="HT107" s="525"/>
      <c r="HU107" s="525"/>
      <c r="HV107" s="525"/>
      <c r="HW107" s="525"/>
      <c r="HX107" s="525"/>
      <c r="HY107" s="525"/>
      <c r="HZ107" s="525"/>
      <c r="IA107" s="525"/>
      <c r="IB107" s="525"/>
      <c r="IC107" s="525"/>
      <c r="ID107" s="525"/>
      <c r="IE107" s="525"/>
      <c r="IF107" s="525"/>
      <c r="IG107" s="525"/>
      <c r="IH107" s="525"/>
      <c r="II107" s="525"/>
      <c r="IJ107" s="525"/>
      <c r="IK107" s="525"/>
      <c r="IL107" s="525"/>
      <c r="IM107" s="525"/>
      <c r="IN107" s="525"/>
      <c r="IO107" s="525"/>
      <c r="IP107" s="525"/>
      <c r="IQ107" s="525"/>
      <c r="IR107" s="525"/>
      <c r="IS107" s="525"/>
      <c r="IT107" s="525"/>
      <c r="IU107" s="525"/>
      <c r="IV107" s="525"/>
    </row>
    <row r="108" spans="1:256" s="526" customFormat="1" ht="25.15" customHeight="1" thickTop="1" thickBot="1" x14ac:dyDescent="0.25">
      <c r="B108" s="514" t="s">
        <v>1068</v>
      </c>
      <c r="C108" s="517"/>
      <c r="D108" s="487"/>
      <c r="E108" s="487"/>
      <c r="F108" s="487"/>
      <c r="G108" s="525"/>
      <c r="H108" s="525"/>
      <c r="I108" s="525"/>
      <c r="J108" s="525"/>
      <c r="K108" s="525"/>
      <c r="L108" s="1013" t="s">
        <v>1069</v>
      </c>
      <c r="M108" s="869"/>
      <c r="N108" s="1013" t="s">
        <v>1070</v>
      </c>
      <c r="O108" s="525"/>
      <c r="P108" s="525"/>
      <c r="Q108" s="525"/>
      <c r="R108" s="525"/>
      <c r="S108" s="525"/>
      <c r="T108" s="525"/>
      <c r="U108" s="525"/>
      <c r="V108" s="525"/>
      <c r="W108" s="525"/>
      <c r="X108" s="525"/>
      <c r="Y108" s="525"/>
      <c r="Z108" s="525"/>
      <c r="AA108" s="525"/>
      <c r="AB108" s="525"/>
      <c r="AC108" s="525"/>
      <c r="AD108" s="525"/>
      <c r="AE108" s="525"/>
      <c r="AF108" s="525"/>
      <c r="AG108" s="525"/>
      <c r="AH108" s="525"/>
      <c r="AI108" s="525"/>
      <c r="AJ108" s="525"/>
      <c r="AK108" s="525"/>
      <c r="AL108" s="525"/>
      <c r="AM108" s="525"/>
      <c r="AN108" s="525"/>
      <c r="AO108" s="525"/>
      <c r="AP108" s="525"/>
      <c r="AQ108" s="525"/>
      <c r="AR108" s="525"/>
      <c r="AS108" s="525"/>
      <c r="AT108" s="525"/>
      <c r="AU108" s="525"/>
      <c r="AV108" s="525"/>
      <c r="AW108" s="525"/>
      <c r="AX108" s="525"/>
      <c r="AY108" s="525"/>
      <c r="AZ108" s="525"/>
      <c r="BA108" s="525"/>
      <c r="BB108" s="525"/>
      <c r="BC108" s="525"/>
      <c r="BD108" s="525"/>
      <c r="BE108" s="525"/>
      <c r="BF108" s="525"/>
      <c r="BG108" s="525"/>
      <c r="BH108" s="525"/>
      <c r="BI108" s="525"/>
      <c r="BJ108" s="525"/>
      <c r="BK108" s="525"/>
      <c r="BL108" s="525"/>
      <c r="BM108" s="525"/>
      <c r="BN108" s="525"/>
      <c r="BO108" s="525"/>
      <c r="BP108" s="525"/>
      <c r="BQ108" s="525"/>
      <c r="BR108" s="525"/>
      <c r="BS108" s="525"/>
      <c r="BT108" s="525"/>
      <c r="BU108" s="525"/>
      <c r="BV108" s="525"/>
      <c r="BW108" s="525"/>
      <c r="BX108" s="525"/>
      <c r="BY108" s="525"/>
      <c r="BZ108" s="525"/>
      <c r="CA108" s="525"/>
      <c r="CB108" s="525"/>
      <c r="CC108" s="525"/>
      <c r="CD108" s="525"/>
      <c r="CE108" s="525"/>
      <c r="CF108" s="525"/>
      <c r="CG108" s="525"/>
      <c r="CH108" s="525"/>
      <c r="CI108" s="525"/>
      <c r="CJ108" s="525"/>
      <c r="CK108" s="525"/>
      <c r="CL108" s="525"/>
      <c r="CM108" s="525"/>
      <c r="CN108" s="525"/>
      <c r="CO108" s="525"/>
      <c r="CP108" s="525"/>
      <c r="CQ108" s="525"/>
      <c r="CR108" s="525"/>
      <c r="CS108" s="525"/>
      <c r="CT108" s="525"/>
      <c r="CU108" s="525"/>
      <c r="CV108" s="525"/>
      <c r="CW108" s="525"/>
      <c r="CX108" s="525"/>
      <c r="CY108" s="525"/>
      <c r="CZ108" s="525"/>
      <c r="DA108" s="525"/>
      <c r="DB108" s="525"/>
      <c r="DC108" s="525"/>
      <c r="DD108" s="525"/>
      <c r="DE108" s="525"/>
      <c r="DF108" s="525"/>
      <c r="DG108" s="525"/>
      <c r="DH108" s="525"/>
      <c r="DI108" s="525"/>
      <c r="DJ108" s="525"/>
      <c r="DK108" s="525"/>
      <c r="DL108" s="525"/>
      <c r="DM108" s="525"/>
      <c r="DN108" s="525"/>
      <c r="DO108" s="525"/>
      <c r="DP108" s="525"/>
      <c r="DQ108" s="525"/>
      <c r="DR108" s="525"/>
      <c r="DS108" s="525"/>
      <c r="DT108" s="525"/>
      <c r="DU108" s="525"/>
      <c r="DV108" s="525"/>
      <c r="DW108" s="525"/>
      <c r="DX108" s="525"/>
      <c r="DY108" s="525"/>
      <c r="DZ108" s="525"/>
      <c r="EA108" s="525"/>
      <c r="EB108" s="525"/>
      <c r="EC108" s="525"/>
      <c r="ED108" s="525"/>
      <c r="EE108" s="525"/>
      <c r="EF108" s="525"/>
      <c r="EG108" s="525"/>
      <c r="EH108" s="525"/>
      <c r="EI108" s="525"/>
      <c r="EJ108" s="525"/>
      <c r="EK108" s="525"/>
      <c r="EL108" s="525"/>
      <c r="EM108" s="525"/>
      <c r="EN108" s="525"/>
      <c r="EO108" s="525"/>
      <c r="EP108" s="525"/>
      <c r="EQ108" s="525"/>
      <c r="ER108" s="525"/>
      <c r="ES108" s="525"/>
      <c r="ET108" s="525"/>
      <c r="EU108" s="525"/>
      <c r="EV108" s="525"/>
      <c r="EW108" s="525"/>
      <c r="EX108" s="525"/>
      <c r="EY108" s="525"/>
      <c r="EZ108" s="525"/>
      <c r="FA108" s="525"/>
      <c r="FB108" s="525"/>
      <c r="FC108" s="525"/>
      <c r="FD108" s="525"/>
      <c r="FE108" s="525"/>
      <c r="FF108" s="525"/>
      <c r="FG108" s="525"/>
      <c r="FH108" s="525"/>
      <c r="FI108" s="525"/>
      <c r="FJ108" s="525"/>
      <c r="FK108" s="525"/>
      <c r="FL108" s="525"/>
      <c r="FM108" s="525"/>
      <c r="FN108" s="525"/>
      <c r="FO108" s="525"/>
      <c r="FP108" s="525"/>
      <c r="FQ108" s="525"/>
      <c r="FR108" s="525"/>
      <c r="FS108" s="525"/>
      <c r="FT108" s="525"/>
      <c r="FU108" s="525"/>
      <c r="FV108" s="525"/>
      <c r="FW108" s="525"/>
      <c r="FX108" s="525"/>
      <c r="FY108" s="525"/>
      <c r="FZ108" s="525"/>
      <c r="GA108" s="525"/>
      <c r="GB108" s="525"/>
      <c r="GC108" s="525"/>
      <c r="GD108" s="525"/>
      <c r="GE108" s="525"/>
      <c r="GF108" s="525"/>
      <c r="GG108" s="525"/>
      <c r="GH108" s="525"/>
      <c r="GI108" s="525"/>
      <c r="GJ108" s="525"/>
      <c r="GK108" s="525"/>
      <c r="GL108" s="525"/>
      <c r="GM108" s="525"/>
      <c r="GN108" s="525"/>
      <c r="GO108" s="525"/>
      <c r="GP108" s="525"/>
      <c r="GQ108" s="525"/>
      <c r="GR108" s="525"/>
      <c r="GS108" s="525"/>
      <c r="GT108" s="525"/>
      <c r="GU108" s="525"/>
      <c r="GV108" s="525"/>
      <c r="GW108" s="525"/>
      <c r="GX108" s="525"/>
      <c r="GY108" s="525"/>
      <c r="GZ108" s="525"/>
      <c r="HA108" s="525"/>
      <c r="HB108" s="525"/>
      <c r="HC108" s="525"/>
      <c r="HD108" s="525"/>
      <c r="HE108" s="525"/>
      <c r="HF108" s="525"/>
      <c r="HG108" s="525"/>
      <c r="HH108" s="525"/>
      <c r="HI108" s="525"/>
      <c r="HJ108" s="525"/>
      <c r="HK108" s="525"/>
      <c r="HL108" s="525"/>
      <c r="HM108" s="525"/>
      <c r="HN108" s="525"/>
      <c r="HO108" s="525"/>
      <c r="HP108" s="525"/>
      <c r="HQ108" s="525"/>
      <c r="HR108" s="525"/>
      <c r="HS108" s="525"/>
      <c r="HT108" s="525"/>
      <c r="HU108" s="525"/>
      <c r="HV108" s="525"/>
      <c r="HW108" s="525"/>
      <c r="HX108" s="525"/>
      <c r="HY108" s="525"/>
      <c r="HZ108" s="525"/>
      <c r="IA108" s="525"/>
      <c r="IB108" s="525"/>
      <c r="IC108" s="525"/>
      <c r="ID108" s="525"/>
      <c r="IE108" s="525"/>
      <c r="IF108" s="525"/>
      <c r="IG108" s="525"/>
      <c r="IH108" s="525"/>
      <c r="II108" s="525"/>
      <c r="IJ108" s="525"/>
      <c r="IK108" s="525"/>
      <c r="IL108" s="525"/>
      <c r="IM108" s="525"/>
      <c r="IN108" s="525"/>
      <c r="IO108" s="525"/>
      <c r="IP108" s="525"/>
      <c r="IQ108" s="525"/>
      <c r="IR108" s="525"/>
      <c r="IS108" s="525"/>
      <c r="IT108" s="525"/>
      <c r="IU108" s="525"/>
      <c r="IV108" s="525"/>
    </row>
    <row r="109" spans="1:256" s="526" customFormat="1" ht="4.5" customHeight="1" thickTop="1" x14ac:dyDescent="0.2">
      <c r="B109" s="514"/>
      <c r="C109" s="517"/>
      <c r="D109" s="487"/>
      <c r="E109" s="487"/>
      <c r="F109" s="487"/>
      <c r="G109" s="525"/>
      <c r="H109" s="525"/>
      <c r="I109" s="525"/>
      <c r="J109" s="525"/>
      <c r="K109" s="525"/>
      <c r="L109" s="525"/>
      <c r="M109" s="525"/>
      <c r="N109" s="525"/>
      <c r="O109" s="525"/>
      <c r="P109" s="525"/>
      <c r="Q109" s="525"/>
      <c r="R109" s="525"/>
      <c r="S109" s="525"/>
      <c r="T109" s="525"/>
      <c r="U109" s="525"/>
      <c r="V109" s="525"/>
      <c r="W109" s="525"/>
      <c r="X109" s="525"/>
      <c r="Y109" s="525"/>
      <c r="Z109" s="525"/>
      <c r="AA109" s="525"/>
      <c r="AB109" s="525"/>
      <c r="AC109" s="525"/>
      <c r="AD109" s="525"/>
      <c r="AE109" s="525"/>
      <c r="AF109" s="525"/>
      <c r="AG109" s="525"/>
      <c r="AH109" s="525"/>
      <c r="AI109" s="525"/>
      <c r="AJ109" s="525"/>
      <c r="AK109" s="525"/>
      <c r="AL109" s="525"/>
      <c r="AM109" s="525"/>
      <c r="AN109" s="525"/>
      <c r="AO109" s="525"/>
      <c r="AP109" s="525"/>
      <c r="AQ109" s="525"/>
      <c r="AR109" s="525"/>
      <c r="AS109" s="525"/>
      <c r="AT109" s="525"/>
      <c r="AU109" s="525"/>
      <c r="AV109" s="525"/>
      <c r="AW109" s="525"/>
      <c r="AX109" s="525"/>
      <c r="AY109" s="525"/>
      <c r="AZ109" s="525"/>
      <c r="BA109" s="525"/>
      <c r="BB109" s="525"/>
      <c r="BC109" s="525"/>
      <c r="BD109" s="525"/>
      <c r="BE109" s="525"/>
      <c r="BF109" s="525"/>
      <c r="BG109" s="525"/>
      <c r="BH109" s="525"/>
      <c r="BI109" s="525"/>
      <c r="BJ109" s="525"/>
      <c r="BK109" s="525"/>
      <c r="BL109" s="525"/>
      <c r="BM109" s="525"/>
      <c r="BN109" s="525"/>
      <c r="BO109" s="525"/>
      <c r="BP109" s="525"/>
      <c r="BQ109" s="525"/>
      <c r="BR109" s="525"/>
      <c r="BS109" s="525"/>
      <c r="BT109" s="525"/>
      <c r="BU109" s="525"/>
      <c r="BV109" s="525"/>
      <c r="BW109" s="525"/>
      <c r="BX109" s="525"/>
      <c r="BY109" s="525"/>
      <c r="BZ109" s="525"/>
      <c r="CA109" s="525"/>
      <c r="CB109" s="525"/>
      <c r="CC109" s="525"/>
      <c r="CD109" s="525"/>
      <c r="CE109" s="525"/>
      <c r="CF109" s="525"/>
      <c r="CG109" s="525"/>
      <c r="CH109" s="525"/>
      <c r="CI109" s="525"/>
      <c r="CJ109" s="525"/>
      <c r="CK109" s="525"/>
      <c r="CL109" s="525"/>
      <c r="CM109" s="525"/>
      <c r="CN109" s="525"/>
      <c r="CO109" s="525"/>
      <c r="CP109" s="525"/>
      <c r="CQ109" s="525"/>
      <c r="CR109" s="525"/>
      <c r="CS109" s="525"/>
      <c r="CT109" s="525"/>
      <c r="CU109" s="525"/>
      <c r="CV109" s="525"/>
      <c r="CW109" s="525"/>
      <c r="CX109" s="525"/>
      <c r="CY109" s="525"/>
      <c r="CZ109" s="525"/>
      <c r="DA109" s="525"/>
      <c r="DB109" s="525"/>
      <c r="DC109" s="525"/>
      <c r="DD109" s="525"/>
      <c r="DE109" s="525"/>
      <c r="DF109" s="525"/>
      <c r="DG109" s="525"/>
      <c r="DH109" s="525"/>
      <c r="DI109" s="525"/>
      <c r="DJ109" s="525"/>
      <c r="DK109" s="525"/>
      <c r="DL109" s="525"/>
      <c r="DM109" s="525"/>
      <c r="DN109" s="525"/>
      <c r="DO109" s="525"/>
      <c r="DP109" s="525"/>
      <c r="DQ109" s="525"/>
      <c r="DR109" s="525"/>
      <c r="DS109" s="525"/>
      <c r="DT109" s="525"/>
      <c r="DU109" s="525"/>
      <c r="DV109" s="525"/>
      <c r="DW109" s="525"/>
      <c r="DX109" s="525"/>
      <c r="DY109" s="525"/>
      <c r="DZ109" s="525"/>
      <c r="EA109" s="525"/>
      <c r="EB109" s="525"/>
      <c r="EC109" s="525"/>
      <c r="ED109" s="525"/>
      <c r="EE109" s="525"/>
      <c r="EF109" s="525"/>
      <c r="EG109" s="525"/>
      <c r="EH109" s="525"/>
      <c r="EI109" s="525"/>
      <c r="EJ109" s="525"/>
      <c r="EK109" s="525"/>
      <c r="EL109" s="525"/>
      <c r="EM109" s="525"/>
      <c r="EN109" s="525"/>
      <c r="EO109" s="525"/>
      <c r="EP109" s="525"/>
      <c r="EQ109" s="525"/>
      <c r="ER109" s="525"/>
      <c r="ES109" s="525"/>
      <c r="ET109" s="525"/>
      <c r="EU109" s="525"/>
      <c r="EV109" s="525"/>
      <c r="EW109" s="525"/>
      <c r="EX109" s="525"/>
      <c r="EY109" s="525"/>
      <c r="EZ109" s="525"/>
      <c r="FA109" s="525"/>
      <c r="FB109" s="525"/>
      <c r="FC109" s="525"/>
      <c r="FD109" s="525"/>
      <c r="FE109" s="525"/>
      <c r="FF109" s="525"/>
      <c r="FG109" s="525"/>
      <c r="FH109" s="525"/>
      <c r="FI109" s="525"/>
      <c r="FJ109" s="525"/>
      <c r="FK109" s="525"/>
      <c r="FL109" s="525"/>
      <c r="FM109" s="525"/>
      <c r="FN109" s="525"/>
      <c r="FO109" s="525"/>
      <c r="FP109" s="525"/>
      <c r="FQ109" s="525"/>
      <c r="FR109" s="525"/>
      <c r="FS109" s="525"/>
      <c r="FT109" s="525"/>
      <c r="FU109" s="525"/>
      <c r="FV109" s="525"/>
      <c r="FW109" s="525"/>
      <c r="FX109" s="525"/>
      <c r="FY109" s="525"/>
      <c r="FZ109" s="525"/>
      <c r="GA109" s="525"/>
      <c r="GB109" s="525"/>
      <c r="GC109" s="525"/>
      <c r="GD109" s="525"/>
      <c r="GE109" s="525"/>
      <c r="GF109" s="525"/>
      <c r="GG109" s="525"/>
      <c r="GH109" s="525"/>
      <c r="GI109" s="525"/>
      <c r="GJ109" s="525"/>
      <c r="GK109" s="525"/>
      <c r="GL109" s="525"/>
      <c r="GM109" s="525"/>
      <c r="GN109" s="525"/>
      <c r="GO109" s="525"/>
      <c r="GP109" s="525"/>
      <c r="GQ109" s="525"/>
      <c r="GR109" s="525"/>
      <c r="GS109" s="525"/>
      <c r="GT109" s="525"/>
      <c r="GU109" s="525"/>
      <c r="GV109" s="525"/>
      <c r="GW109" s="525"/>
      <c r="GX109" s="525"/>
      <c r="GY109" s="525"/>
      <c r="GZ109" s="525"/>
      <c r="HA109" s="525"/>
      <c r="HB109" s="525"/>
      <c r="HC109" s="525"/>
      <c r="HD109" s="525"/>
      <c r="HE109" s="525"/>
      <c r="HF109" s="525"/>
      <c r="HG109" s="525"/>
      <c r="HH109" s="525"/>
      <c r="HI109" s="525"/>
      <c r="HJ109" s="525"/>
      <c r="HK109" s="525"/>
      <c r="HL109" s="525"/>
      <c r="HM109" s="525"/>
      <c r="HN109" s="525"/>
      <c r="HO109" s="525"/>
      <c r="HP109" s="525"/>
      <c r="HQ109" s="525"/>
      <c r="HR109" s="525"/>
      <c r="HS109" s="525"/>
      <c r="HT109" s="525"/>
      <c r="HU109" s="525"/>
      <c r="HV109" s="525"/>
      <c r="HW109" s="525"/>
      <c r="HX109" s="525"/>
      <c r="HY109" s="525"/>
      <c r="HZ109" s="525"/>
      <c r="IA109" s="525"/>
      <c r="IB109" s="525"/>
      <c r="IC109" s="525"/>
      <c r="ID109" s="525"/>
      <c r="IE109" s="525"/>
      <c r="IF109" s="525"/>
      <c r="IG109" s="525"/>
      <c r="IH109" s="525"/>
      <c r="II109" s="525"/>
      <c r="IJ109" s="525"/>
      <c r="IK109" s="525"/>
      <c r="IL109" s="525"/>
      <c r="IM109" s="525"/>
      <c r="IN109" s="525"/>
      <c r="IO109" s="525"/>
      <c r="IP109" s="525"/>
      <c r="IQ109" s="525"/>
      <c r="IR109" s="525"/>
      <c r="IS109" s="525"/>
      <c r="IT109" s="525"/>
      <c r="IU109" s="525"/>
      <c r="IV109" s="525"/>
    </row>
    <row r="110" spans="1:256" s="526" customFormat="1" ht="12.75" customHeight="1" x14ac:dyDescent="0.2">
      <c r="A110" s="487"/>
      <c r="B110" s="487" t="s">
        <v>1071</v>
      </c>
      <c r="C110" s="517"/>
      <c r="D110" s="487"/>
      <c r="E110" s="487"/>
      <c r="F110" s="487"/>
      <c r="G110" s="525"/>
      <c r="H110" s="525"/>
      <c r="I110" s="525"/>
      <c r="L110" s="1020" t="str">
        <f>IF(J71=0,IF(N94=0,"","Check again"),IF((J71/N94)&gt;=0.065,"Yes","Check again"))</f>
        <v/>
      </c>
      <c r="M110" s="733"/>
      <c r="N110" s="1020" t="str">
        <f>IF(J71=0,IF(N94=0,"","Check again"),IF((J71/N94)&gt;=0.09,"Yes","Check again"))</f>
        <v/>
      </c>
      <c r="O110" s="525"/>
      <c r="P110" s="525"/>
      <c r="Q110" s="525"/>
      <c r="R110" s="525"/>
      <c r="S110" s="525"/>
      <c r="T110" s="525"/>
      <c r="U110" s="525"/>
      <c r="V110" s="525"/>
      <c r="W110" s="525"/>
      <c r="X110" s="525"/>
      <c r="Y110" s="525"/>
      <c r="Z110" s="525"/>
      <c r="AA110" s="525"/>
      <c r="AB110" s="525"/>
      <c r="AC110" s="525"/>
      <c r="AD110" s="525"/>
      <c r="AE110" s="525"/>
      <c r="AF110" s="525"/>
      <c r="AG110" s="525"/>
      <c r="AH110" s="525"/>
      <c r="AI110" s="525"/>
      <c r="AJ110" s="525"/>
      <c r="AK110" s="525"/>
      <c r="AL110" s="525"/>
      <c r="AM110" s="525"/>
      <c r="AN110" s="525"/>
      <c r="AO110" s="525"/>
      <c r="AP110" s="525"/>
      <c r="AQ110" s="525"/>
      <c r="AR110" s="525"/>
      <c r="AS110" s="525"/>
      <c r="AT110" s="525"/>
      <c r="AU110" s="525"/>
      <c r="AV110" s="525"/>
      <c r="AW110" s="525"/>
      <c r="AX110" s="525"/>
      <c r="AY110" s="525"/>
      <c r="AZ110" s="525"/>
      <c r="BA110" s="525"/>
      <c r="BB110" s="525"/>
      <c r="BC110" s="525"/>
      <c r="BD110" s="525"/>
      <c r="BE110" s="525"/>
      <c r="BF110" s="525"/>
      <c r="BG110" s="525"/>
      <c r="BH110" s="525"/>
      <c r="BI110" s="525"/>
      <c r="BJ110" s="525"/>
      <c r="BK110" s="525"/>
      <c r="BL110" s="525"/>
      <c r="BM110" s="525"/>
      <c r="BN110" s="525"/>
      <c r="BO110" s="525"/>
      <c r="BP110" s="525"/>
      <c r="BQ110" s="525"/>
      <c r="BR110" s="525"/>
      <c r="BS110" s="525"/>
      <c r="BT110" s="525"/>
      <c r="BU110" s="525"/>
      <c r="BV110" s="525"/>
      <c r="BW110" s="525"/>
      <c r="BX110" s="525"/>
      <c r="BY110" s="525"/>
      <c r="BZ110" s="525"/>
      <c r="CA110" s="525"/>
      <c r="CB110" s="525"/>
      <c r="CC110" s="525"/>
      <c r="CD110" s="525"/>
      <c r="CE110" s="525"/>
      <c r="CF110" s="525"/>
      <c r="CG110" s="525"/>
      <c r="CH110" s="525"/>
      <c r="CI110" s="525"/>
      <c r="CJ110" s="525"/>
      <c r="CK110" s="525"/>
      <c r="CL110" s="525"/>
      <c r="CM110" s="525"/>
      <c r="CN110" s="525"/>
      <c r="CO110" s="525"/>
      <c r="CP110" s="525"/>
      <c r="CQ110" s="525"/>
      <c r="CR110" s="525"/>
      <c r="CS110" s="525"/>
      <c r="CT110" s="525"/>
      <c r="CU110" s="525"/>
      <c r="CV110" s="525"/>
      <c r="CW110" s="525"/>
      <c r="CX110" s="525"/>
      <c r="CY110" s="525"/>
      <c r="CZ110" s="525"/>
      <c r="DA110" s="525"/>
      <c r="DB110" s="525"/>
      <c r="DC110" s="525"/>
      <c r="DD110" s="525"/>
      <c r="DE110" s="525"/>
      <c r="DF110" s="525"/>
      <c r="DG110" s="525"/>
      <c r="DH110" s="525"/>
      <c r="DI110" s="525"/>
      <c r="DJ110" s="525"/>
      <c r="DK110" s="525"/>
      <c r="DL110" s="525"/>
      <c r="DM110" s="525"/>
      <c r="DN110" s="525"/>
      <c r="DO110" s="525"/>
      <c r="DP110" s="525"/>
      <c r="DQ110" s="525"/>
      <c r="DR110" s="525"/>
      <c r="DS110" s="525"/>
      <c r="DT110" s="525"/>
      <c r="DU110" s="525"/>
      <c r="DV110" s="525"/>
      <c r="DW110" s="525"/>
      <c r="DX110" s="525"/>
      <c r="DY110" s="525"/>
      <c r="DZ110" s="525"/>
      <c r="EA110" s="525"/>
      <c r="EB110" s="525"/>
      <c r="EC110" s="525"/>
      <c r="ED110" s="525"/>
      <c r="EE110" s="525"/>
      <c r="EF110" s="525"/>
      <c r="EG110" s="525"/>
      <c r="EH110" s="525"/>
      <c r="EI110" s="525"/>
      <c r="EJ110" s="525"/>
      <c r="EK110" s="525"/>
      <c r="EL110" s="525"/>
      <c r="EM110" s="525"/>
      <c r="EN110" s="525"/>
      <c r="EO110" s="525"/>
      <c r="EP110" s="525"/>
      <c r="EQ110" s="525"/>
      <c r="ER110" s="525"/>
      <c r="ES110" s="525"/>
      <c r="ET110" s="525"/>
      <c r="EU110" s="525"/>
      <c r="EV110" s="525"/>
      <c r="EW110" s="525"/>
      <c r="EX110" s="525"/>
      <c r="EY110" s="525"/>
      <c r="EZ110" s="525"/>
      <c r="FA110" s="525"/>
      <c r="FB110" s="525"/>
      <c r="FC110" s="525"/>
      <c r="FD110" s="525"/>
      <c r="FE110" s="525"/>
      <c r="FF110" s="525"/>
      <c r="FG110" s="525"/>
      <c r="FH110" s="525"/>
      <c r="FI110" s="525"/>
      <c r="FJ110" s="525"/>
      <c r="FK110" s="525"/>
      <c r="FL110" s="525"/>
      <c r="FM110" s="525"/>
      <c r="FN110" s="525"/>
      <c r="FO110" s="525"/>
      <c r="FP110" s="525"/>
      <c r="FQ110" s="525"/>
      <c r="FR110" s="525"/>
      <c r="FS110" s="525"/>
      <c r="FT110" s="525"/>
      <c r="FU110" s="525"/>
      <c r="FV110" s="525"/>
      <c r="FW110" s="525"/>
      <c r="FX110" s="525"/>
      <c r="FY110" s="525"/>
      <c r="FZ110" s="525"/>
      <c r="GA110" s="525"/>
      <c r="GB110" s="525"/>
      <c r="GC110" s="525"/>
      <c r="GD110" s="525"/>
      <c r="GE110" s="525"/>
      <c r="GF110" s="525"/>
      <c r="GG110" s="525"/>
      <c r="GH110" s="525"/>
      <c r="GI110" s="525"/>
      <c r="GJ110" s="525"/>
      <c r="GK110" s="525"/>
      <c r="GL110" s="525"/>
      <c r="GM110" s="525"/>
      <c r="GN110" s="525"/>
      <c r="GO110" s="525"/>
      <c r="GP110" s="525"/>
      <c r="GQ110" s="525"/>
      <c r="GR110" s="525"/>
      <c r="GS110" s="525"/>
      <c r="GT110" s="525"/>
      <c r="GU110" s="525"/>
      <c r="GV110" s="525"/>
      <c r="GW110" s="525"/>
      <c r="GX110" s="525"/>
      <c r="GY110" s="525"/>
      <c r="GZ110" s="525"/>
      <c r="HA110" s="525"/>
      <c r="HB110" s="525"/>
      <c r="HC110" s="525"/>
      <c r="HD110" s="525"/>
      <c r="HE110" s="525"/>
      <c r="HF110" s="525"/>
      <c r="HG110" s="525"/>
      <c r="HH110" s="525"/>
      <c r="HI110" s="525"/>
      <c r="HJ110" s="525"/>
      <c r="HK110" s="525"/>
      <c r="HL110" s="525"/>
      <c r="HM110" s="525"/>
      <c r="HN110" s="525"/>
      <c r="HO110" s="525"/>
      <c r="HP110" s="525"/>
      <c r="HQ110" s="525"/>
      <c r="HR110" s="525"/>
      <c r="HS110" s="525"/>
      <c r="HT110" s="525"/>
      <c r="HU110" s="525"/>
      <c r="HV110" s="525"/>
      <c r="HW110" s="525"/>
      <c r="HX110" s="525"/>
      <c r="HY110" s="525"/>
      <c r="HZ110" s="525"/>
      <c r="IA110" s="525"/>
      <c r="IB110" s="525"/>
      <c r="IC110" s="525"/>
      <c r="ID110" s="525"/>
      <c r="IE110" s="525"/>
      <c r="IF110" s="525"/>
      <c r="IG110" s="525"/>
      <c r="IH110" s="525"/>
      <c r="II110" s="525"/>
      <c r="IJ110" s="525"/>
      <c r="IK110" s="525"/>
      <c r="IL110" s="525"/>
      <c r="IM110" s="525"/>
      <c r="IN110" s="525"/>
      <c r="IO110" s="525"/>
      <c r="IP110" s="525"/>
      <c r="IQ110" s="525"/>
      <c r="IR110" s="525"/>
      <c r="IS110" s="525"/>
      <c r="IT110" s="525"/>
      <c r="IU110" s="525"/>
      <c r="IV110" s="525"/>
    </row>
    <row r="111" spans="1:256" s="526" customFormat="1" ht="12.75" customHeight="1" x14ac:dyDescent="0.2">
      <c r="A111" s="487"/>
      <c r="B111" s="487" t="s">
        <v>1072</v>
      </c>
      <c r="C111" s="517"/>
      <c r="D111" s="487"/>
      <c r="E111" s="487"/>
      <c r="F111" s="487"/>
      <c r="G111" s="525"/>
      <c r="H111" s="525"/>
      <c r="I111" s="525"/>
      <c r="L111" s="1020" t="str">
        <f>IF(L73=0,IF(N94=0,"","Check again"),IF((L73/N94)&gt;=0.08,"Yes","Check again"))</f>
        <v/>
      </c>
      <c r="M111" s="733"/>
      <c r="N111" s="1020" t="str">
        <f>IF(L73=0,IF(N94=0,"","Check again"),IF((L73/N94)&gt;=0.105,"Yes","Check again"))</f>
        <v/>
      </c>
      <c r="O111" s="525"/>
      <c r="P111" s="525"/>
      <c r="Q111" s="525"/>
      <c r="R111" s="525"/>
      <c r="S111" s="525"/>
      <c r="T111" s="525"/>
      <c r="U111" s="525"/>
      <c r="V111" s="525"/>
      <c r="W111" s="525"/>
      <c r="X111" s="525"/>
      <c r="Y111" s="525"/>
      <c r="Z111" s="525"/>
      <c r="AA111" s="525"/>
      <c r="AB111" s="525"/>
      <c r="AC111" s="525"/>
      <c r="AD111" s="525"/>
      <c r="AE111" s="525"/>
      <c r="AF111" s="525"/>
      <c r="AG111" s="525"/>
      <c r="AH111" s="525"/>
      <c r="AI111" s="525"/>
      <c r="AJ111" s="525"/>
      <c r="AK111" s="525"/>
      <c r="AL111" s="525"/>
      <c r="AM111" s="525"/>
      <c r="AN111" s="525"/>
      <c r="AO111" s="525"/>
      <c r="AP111" s="525"/>
      <c r="AQ111" s="525"/>
      <c r="AR111" s="525"/>
      <c r="AS111" s="525"/>
      <c r="AT111" s="525"/>
      <c r="AU111" s="525"/>
      <c r="AV111" s="525"/>
      <c r="AW111" s="525"/>
      <c r="AX111" s="525"/>
      <c r="AY111" s="525"/>
      <c r="AZ111" s="525"/>
      <c r="BA111" s="525"/>
      <c r="BB111" s="525"/>
      <c r="BC111" s="525"/>
      <c r="BD111" s="525"/>
      <c r="BE111" s="525"/>
      <c r="BF111" s="525"/>
      <c r="BG111" s="525"/>
      <c r="BH111" s="525"/>
      <c r="BI111" s="525"/>
      <c r="BJ111" s="525"/>
      <c r="BK111" s="525"/>
      <c r="BL111" s="525"/>
      <c r="BM111" s="525"/>
      <c r="BN111" s="525"/>
      <c r="BO111" s="525"/>
      <c r="BP111" s="525"/>
      <c r="BQ111" s="525"/>
      <c r="BR111" s="525"/>
      <c r="BS111" s="525"/>
      <c r="BT111" s="525"/>
      <c r="BU111" s="525"/>
      <c r="BV111" s="525"/>
      <c r="BW111" s="525"/>
      <c r="BX111" s="525"/>
      <c r="BY111" s="525"/>
      <c r="BZ111" s="525"/>
      <c r="CA111" s="525"/>
      <c r="CB111" s="525"/>
      <c r="CC111" s="525"/>
      <c r="CD111" s="525"/>
      <c r="CE111" s="525"/>
      <c r="CF111" s="525"/>
      <c r="CG111" s="525"/>
      <c r="CH111" s="525"/>
      <c r="CI111" s="525"/>
      <c r="CJ111" s="525"/>
      <c r="CK111" s="525"/>
      <c r="CL111" s="525"/>
      <c r="CM111" s="525"/>
      <c r="CN111" s="525"/>
      <c r="CO111" s="525"/>
      <c r="CP111" s="525"/>
      <c r="CQ111" s="525"/>
      <c r="CR111" s="525"/>
      <c r="CS111" s="525"/>
      <c r="CT111" s="525"/>
      <c r="CU111" s="525"/>
      <c r="CV111" s="525"/>
      <c r="CW111" s="525"/>
      <c r="CX111" s="525"/>
      <c r="CY111" s="525"/>
      <c r="CZ111" s="525"/>
      <c r="DA111" s="525"/>
      <c r="DB111" s="525"/>
      <c r="DC111" s="525"/>
      <c r="DD111" s="525"/>
      <c r="DE111" s="525"/>
      <c r="DF111" s="525"/>
      <c r="DG111" s="525"/>
      <c r="DH111" s="525"/>
      <c r="DI111" s="525"/>
      <c r="DJ111" s="525"/>
      <c r="DK111" s="525"/>
      <c r="DL111" s="525"/>
      <c r="DM111" s="525"/>
      <c r="DN111" s="525"/>
      <c r="DO111" s="525"/>
      <c r="DP111" s="525"/>
      <c r="DQ111" s="525"/>
      <c r="DR111" s="525"/>
      <c r="DS111" s="525"/>
      <c r="DT111" s="525"/>
      <c r="DU111" s="525"/>
      <c r="DV111" s="525"/>
      <c r="DW111" s="525"/>
      <c r="DX111" s="525"/>
      <c r="DY111" s="525"/>
      <c r="DZ111" s="525"/>
      <c r="EA111" s="525"/>
      <c r="EB111" s="525"/>
      <c r="EC111" s="525"/>
      <c r="ED111" s="525"/>
      <c r="EE111" s="525"/>
      <c r="EF111" s="525"/>
      <c r="EG111" s="525"/>
      <c r="EH111" s="525"/>
      <c r="EI111" s="525"/>
      <c r="EJ111" s="525"/>
      <c r="EK111" s="525"/>
      <c r="EL111" s="525"/>
      <c r="EM111" s="525"/>
      <c r="EN111" s="525"/>
      <c r="EO111" s="525"/>
      <c r="EP111" s="525"/>
      <c r="EQ111" s="525"/>
      <c r="ER111" s="525"/>
      <c r="ES111" s="525"/>
      <c r="ET111" s="525"/>
      <c r="EU111" s="525"/>
      <c r="EV111" s="525"/>
      <c r="EW111" s="525"/>
      <c r="EX111" s="525"/>
      <c r="EY111" s="525"/>
      <c r="EZ111" s="525"/>
      <c r="FA111" s="525"/>
      <c r="FB111" s="525"/>
      <c r="FC111" s="525"/>
      <c r="FD111" s="525"/>
      <c r="FE111" s="525"/>
      <c r="FF111" s="525"/>
      <c r="FG111" s="525"/>
      <c r="FH111" s="525"/>
      <c r="FI111" s="525"/>
      <c r="FJ111" s="525"/>
      <c r="FK111" s="525"/>
      <c r="FL111" s="525"/>
      <c r="FM111" s="525"/>
      <c r="FN111" s="525"/>
      <c r="FO111" s="525"/>
      <c r="FP111" s="525"/>
      <c r="FQ111" s="525"/>
      <c r="FR111" s="525"/>
      <c r="FS111" s="525"/>
      <c r="FT111" s="525"/>
      <c r="FU111" s="525"/>
      <c r="FV111" s="525"/>
      <c r="FW111" s="525"/>
      <c r="FX111" s="525"/>
      <c r="FY111" s="525"/>
      <c r="FZ111" s="525"/>
      <c r="GA111" s="525"/>
      <c r="GB111" s="525"/>
      <c r="GC111" s="525"/>
      <c r="GD111" s="525"/>
      <c r="GE111" s="525"/>
      <c r="GF111" s="525"/>
      <c r="GG111" s="525"/>
      <c r="GH111" s="525"/>
      <c r="GI111" s="525"/>
      <c r="GJ111" s="525"/>
      <c r="GK111" s="525"/>
      <c r="GL111" s="525"/>
      <c r="GM111" s="525"/>
      <c r="GN111" s="525"/>
      <c r="GO111" s="525"/>
      <c r="GP111" s="525"/>
      <c r="GQ111" s="525"/>
      <c r="GR111" s="525"/>
      <c r="GS111" s="525"/>
      <c r="GT111" s="525"/>
      <c r="GU111" s="525"/>
      <c r="GV111" s="525"/>
      <c r="GW111" s="525"/>
      <c r="GX111" s="525"/>
      <c r="GY111" s="525"/>
      <c r="GZ111" s="525"/>
      <c r="HA111" s="525"/>
      <c r="HB111" s="525"/>
      <c r="HC111" s="525"/>
      <c r="HD111" s="525"/>
      <c r="HE111" s="525"/>
      <c r="HF111" s="525"/>
      <c r="HG111" s="525"/>
      <c r="HH111" s="525"/>
      <c r="HI111" s="525"/>
      <c r="HJ111" s="525"/>
      <c r="HK111" s="525"/>
      <c r="HL111" s="525"/>
      <c r="HM111" s="525"/>
      <c r="HN111" s="525"/>
      <c r="HO111" s="525"/>
      <c r="HP111" s="525"/>
      <c r="HQ111" s="525"/>
      <c r="HR111" s="525"/>
      <c r="HS111" s="525"/>
      <c r="HT111" s="525"/>
      <c r="HU111" s="525"/>
      <c r="HV111" s="525"/>
      <c r="HW111" s="525"/>
      <c r="HX111" s="525"/>
      <c r="HY111" s="525"/>
      <c r="HZ111" s="525"/>
      <c r="IA111" s="525"/>
      <c r="IB111" s="525"/>
      <c r="IC111" s="525"/>
      <c r="ID111" s="525"/>
      <c r="IE111" s="525"/>
      <c r="IF111" s="525"/>
      <c r="IG111" s="525"/>
      <c r="IH111" s="525"/>
      <c r="II111" s="525"/>
      <c r="IJ111" s="525"/>
      <c r="IK111" s="525"/>
      <c r="IL111" s="525"/>
      <c r="IM111" s="525"/>
      <c r="IN111" s="525"/>
      <c r="IO111" s="525"/>
      <c r="IP111" s="525"/>
      <c r="IQ111" s="525"/>
      <c r="IR111" s="525"/>
      <c r="IS111" s="525"/>
      <c r="IT111" s="525"/>
      <c r="IU111" s="525"/>
      <c r="IV111" s="525"/>
    </row>
    <row r="112" spans="1:256" s="526" customFormat="1" ht="13.5" customHeight="1" x14ac:dyDescent="0.2">
      <c r="A112" s="487"/>
      <c r="B112" s="487" t="s">
        <v>1073</v>
      </c>
      <c r="C112" s="517"/>
      <c r="D112" s="487"/>
      <c r="E112" s="487"/>
      <c r="F112" s="487"/>
      <c r="G112" s="525"/>
      <c r="H112" s="525"/>
      <c r="I112" s="525"/>
      <c r="L112" s="1020" t="str">
        <f>IF(N74=0,IF(N94=0,"","Check again"),IF((N74/N94)&gt;=0.1,"Yes","Check again"))</f>
        <v/>
      </c>
      <c r="M112" s="733"/>
      <c r="N112" s="1020" t="str">
        <f>IF(N74=0,IF(N94=0,"","Check again"),IF((N74/N94)&gt;=0.125,"Yes","Check again"))</f>
        <v/>
      </c>
      <c r="O112" s="525"/>
      <c r="P112" s="525"/>
      <c r="Q112" s="525"/>
      <c r="R112" s="525"/>
      <c r="S112" s="525"/>
      <c r="T112" s="525"/>
      <c r="U112" s="525"/>
      <c r="V112" s="525"/>
      <c r="W112" s="525"/>
      <c r="X112" s="525"/>
      <c r="Y112" s="525"/>
      <c r="Z112" s="525"/>
      <c r="AA112" s="525"/>
      <c r="AB112" s="525"/>
      <c r="AC112" s="525"/>
      <c r="AD112" s="525"/>
      <c r="AE112" s="525"/>
      <c r="AF112" s="525"/>
      <c r="AG112" s="525"/>
      <c r="AH112" s="525"/>
      <c r="AI112" s="525"/>
      <c r="AJ112" s="525"/>
      <c r="AK112" s="525"/>
      <c r="AL112" s="525"/>
      <c r="AM112" s="525"/>
      <c r="AN112" s="525"/>
      <c r="AO112" s="525"/>
      <c r="AP112" s="525"/>
      <c r="AQ112" s="525"/>
      <c r="AR112" s="525"/>
      <c r="AS112" s="525"/>
      <c r="AT112" s="525"/>
      <c r="AU112" s="525"/>
      <c r="AV112" s="525"/>
      <c r="AW112" s="525"/>
      <c r="AX112" s="525"/>
      <c r="AY112" s="525"/>
      <c r="AZ112" s="525"/>
      <c r="BA112" s="525"/>
      <c r="BB112" s="525"/>
      <c r="BC112" s="525"/>
      <c r="BD112" s="525"/>
      <c r="BE112" s="525"/>
      <c r="BF112" s="525"/>
      <c r="BG112" s="525"/>
      <c r="BH112" s="525"/>
      <c r="BI112" s="525"/>
      <c r="BJ112" s="525"/>
      <c r="BK112" s="525"/>
      <c r="BL112" s="525"/>
      <c r="BM112" s="525"/>
      <c r="BN112" s="525"/>
      <c r="BO112" s="525"/>
      <c r="BP112" s="525"/>
      <c r="BQ112" s="525"/>
      <c r="BR112" s="525"/>
      <c r="BS112" s="525"/>
      <c r="BT112" s="525"/>
      <c r="BU112" s="525"/>
      <c r="BV112" s="525"/>
      <c r="BW112" s="525"/>
      <c r="BX112" s="525"/>
      <c r="BY112" s="525"/>
      <c r="BZ112" s="525"/>
      <c r="CA112" s="525"/>
      <c r="CB112" s="525"/>
      <c r="CC112" s="525"/>
      <c r="CD112" s="525"/>
      <c r="CE112" s="525"/>
      <c r="CF112" s="525"/>
      <c r="CG112" s="525"/>
      <c r="CH112" s="525"/>
      <c r="CI112" s="525"/>
      <c r="CJ112" s="525"/>
      <c r="CK112" s="525"/>
      <c r="CL112" s="525"/>
      <c r="CM112" s="525"/>
      <c r="CN112" s="525"/>
      <c r="CO112" s="525"/>
      <c r="CP112" s="525"/>
      <c r="CQ112" s="525"/>
      <c r="CR112" s="525"/>
      <c r="CS112" s="525"/>
      <c r="CT112" s="525"/>
      <c r="CU112" s="525"/>
      <c r="CV112" s="525"/>
      <c r="CW112" s="525"/>
      <c r="CX112" s="525"/>
      <c r="CY112" s="525"/>
      <c r="CZ112" s="525"/>
      <c r="DA112" s="525"/>
      <c r="DB112" s="525"/>
      <c r="DC112" s="525"/>
      <c r="DD112" s="525"/>
      <c r="DE112" s="525"/>
      <c r="DF112" s="525"/>
      <c r="DG112" s="525"/>
      <c r="DH112" s="525"/>
      <c r="DI112" s="525"/>
      <c r="DJ112" s="525"/>
      <c r="DK112" s="525"/>
      <c r="DL112" s="525"/>
      <c r="DM112" s="525"/>
      <c r="DN112" s="525"/>
      <c r="DO112" s="525"/>
      <c r="DP112" s="525"/>
      <c r="DQ112" s="525"/>
      <c r="DR112" s="525"/>
      <c r="DS112" s="525"/>
      <c r="DT112" s="525"/>
      <c r="DU112" s="525"/>
      <c r="DV112" s="525"/>
      <c r="DW112" s="525"/>
      <c r="DX112" s="525"/>
      <c r="DY112" s="525"/>
      <c r="DZ112" s="525"/>
      <c r="EA112" s="525"/>
      <c r="EB112" s="525"/>
      <c r="EC112" s="525"/>
      <c r="ED112" s="525"/>
      <c r="EE112" s="525"/>
      <c r="EF112" s="525"/>
      <c r="EG112" s="525"/>
      <c r="EH112" s="525"/>
      <c r="EI112" s="525"/>
      <c r="EJ112" s="525"/>
      <c r="EK112" s="525"/>
      <c r="EL112" s="525"/>
      <c r="EM112" s="525"/>
      <c r="EN112" s="525"/>
      <c r="EO112" s="525"/>
      <c r="EP112" s="525"/>
      <c r="EQ112" s="525"/>
      <c r="ER112" s="525"/>
      <c r="ES112" s="525"/>
      <c r="ET112" s="525"/>
      <c r="EU112" s="525"/>
      <c r="EV112" s="525"/>
      <c r="EW112" s="525"/>
      <c r="EX112" s="525"/>
      <c r="EY112" s="525"/>
      <c r="EZ112" s="525"/>
      <c r="FA112" s="525"/>
      <c r="FB112" s="525"/>
      <c r="FC112" s="525"/>
      <c r="FD112" s="525"/>
      <c r="FE112" s="525"/>
      <c r="FF112" s="525"/>
      <c r="FG112" s="525"/>
      <c r="FH112" s="525"/>
      <c r="FI112" s="525"/>
      <c r="FJ112" s="525"/>
      <c r="FK112" s="525"/>
      <c r="FL112" s="525"/>
      <c r="FM112" s="525"/>
      <c r="FN112" s="525"/>
      <c r="FO112" s="525"/>
      <c r="FP112" s="525"/>
      <c r="FQ112" s="525"/>
      <c r="FR112" s="525"/>
      <c r="FS112" s="525"/>
      <c r="FT112" s="525"/>
      <c r="FU112" s="525"/>
      <c r="FV112" s="525"/>
      <c r="FW112" s="525"/>
      <c r="FX112" s="525"/>
      <c r="FY112" s="525"/>
      <c r="FZ112" s="525"/>
      <c r="GA112" s="525"/>
      <c r="GB112" s="525"/>
      <c r="GC112" s="525"/>
      <c r="GD112" s="525"/>
      <c r="GE112" s="525"/>
      <c r="GF112" s="525"/>
      <c r="GG112" s="525"/>
      <c r="GH112" s="525"/>
      <c r="GI112" s="525"/>
      <c r="GJ112" s="525"/>
      <c r="GK112" s="525"/>
      <c r="GL112" s="525"/>
      <c r="GM112" s="525"/>
      <c r="GN112" s="525"/>
      <c r="GO112" s="525"/>
      <c r="GP112" s="525"/>
      <c r="GQ112" s="525"/>
      <c r="GR112" s="525"/>
      <c r="GS112" s="525"/>
      <c r="GT112" s="525"/>
      <c r="GU112" s="525"/>
      <c r="GV112" s="525"/>
      <c r="GW112" s="525"/>
      <c r="GX112" s="525"/>
      <c r="GY112" s="525"/>
      <c r="GZ112" s="525"/>
      <c r="HA112" s="525"/>
      <c r="HB112" s="525"/>
      <c r="HC112" s="525"/>
      <c r="HD112" s="525"/>
      <c r="HE112" s="525"/>
      <c r="HF112" s="525"/>
      <c r="HG112" s="525"/>
      <c r="HH112" s="525"/>
      <c r="HI112" s="525"/>
      <c r="HJ112" s="525"/>
      <c r="HK112" s="525"/>
      <c r="HL112" s="525"/>
      <c r="HM112" s="525"/>
      <c r="HN112" s="525"/>
      <c r="HO112" s="525"/>
      <c r="HP112" s="525"/>
      <c r="HQ112" s="525"/>
      <c r="HR112" s="525"/>
      <c r="HS112" s="525"/>
      <c r="HT112" s="525"/>
      <c r="HU112" s="525"/>
      <c r="HV112" s="525"/>
      <c r="HW112" s="525"/>
      <c r="HX112" s="525"/>
      <c r="HY112" s="525"/>
      <c r="HZ112" s="525"/>
      <c r="IA112" s="525"/>
      <c r="IB112" s="525"/>
      <c r="IC112" s="525"/>
      <c r="ID112" s="525"/>
      <c r="IE112" s="525"/>
      <c r="IF112" s="525"/>
      <c r="IG112" s="525"/>
      <c r="IH112" s="525"/>
      <c r="II112" s="525"/>
      <c r="IJ112" s="525"/>
      <c r="IK112" s="525"/>
      <c r="IL112" s="525"/>
      <c r="IM112" s="525"/>
      <c r="IN112" s="525"/>
      <c r="IO112" s="525"/>
      <c r="IP112" s="525"/>
      <c r="IQ112" s="525"/>
      <c r="IR112" s="525"/>
      <c r="IS112" s="525"/>
      <c r="IT112" s="525"/>
      <c r="IU112" s="525"/>
      <c r="IV112" s="525"/>
    </row>
    <row r="113" ht="8.25" customHeight="1" x14ac:dyDescent="0.2"/>
    <row r="114" ht="8.25" hidden="1" customHeight="1" x14ac:dyDescent="0.2"/>
    <row r="115" ht="8.25" hidden="1" customHeight="1" x14ac:dyDescent="0.2"/>
    <row r="116" ht="8.25" hidden="1" customHeight="1" x14ac:dyDescent="0.2"/>
    <row r="117" ht="8.25" hidden="1" customHeight="1" x14ac:dyDescent="0.2"/>
    <row r="118" ht="8.25" hidden="1" customHeight="1" x14ac:dyDescent="0.2"/>
    <row r="119" ht="8.25" hidden="1" customHeight="1" x14ac:dyDescent="0.2"/>
    <row r="120" ht="8.25" hidden="1" customHeight="1" x14ac:dyDescent="0.2"/>
    <row r="121" ht="8.25" hidden="1" customHeight="1" x14ac:dyDescent="0.2"/>
    <row r="122" ht="8.25" hidden="1" customHeight="1" x14ac:dyDescent="0.2"/>
    <row r="123" ht="8.25" hidden="1" customHeight="1" x14ac:dyDescent="0.2"/>
    <row r="124" ht="8.25" hidden="1" customHeight="1" x14ac:dyDescent="0.2"/>
    <row r="125" ht="8.25" hidden="1" customHeight="1" x14ac:dyDescent="0.2"/>
    <row r="126" ht="8.25" hidden="1" customHeight="1" x14ac:dyDescent="0.2"/>
    <row r="127" ht="8.25" hidden="1" customHeight="1" x14ac:dyDescent="0.2"/>
    <row r="128" ht="8.25" hidden="1" customHeight="1" x14ac:dyDescent="0.2"/>
    <row r="129" ht="8.25" hidden="1" customHeight="1" x14ac:dyDescent="0.2"/>
    <row r="130" ht="8.25" hidden="1" customHeight="1" x14ac:dyDescent="0.2"/>
    <row r="131" ht="8.25" hidden="1" customHeight="1" x14ac:dyDescent="0.2"/>
    <row r="132" ht="8.25" hidden="1" customHeight="1" x14ac:dyDescent="0.2"/>
    <row r="133" ht="8.25" hidden="1" customHeight="1" x14ac:dyDescent="0.2"/>
    <row r="134" ht="8.25" hidden="1" customHeight="1" x14ac:dyDescent="0.2"/>
    <row r="135" ht="8.25" hidden="1" customHeight="1" x14ac:dyDescent="0.2"/>
    <row r="136" ht="8.25" hidden="1" customHeight="1" x14ac:dyDescent="0.2"/>
    <row r="137" ht="8.25" hidden="1" customHeight="1" x14ac:dyDescent="0.2"/>
    <row r="138" ht="8.25" hidden="1" customHeight="1" x14ac:dyDescent="0.2"/>
    <row r="139" ht="8.25" hidden="1" customHeight="1" x14ac:dyDescent="0.2"/>
    <row r="140" ht="8.25" hidden="1" customHeight="1" x14ac:dyDescent="0.2"/>
    <row r="141" ht="8.25" hidden="1" customHeight="1" x14ac:dyDescent="0.2"/>
    <row r="142" ht="8.25" hidden="1" customHeight="1" x14ac:dyDescent="0.2"/>
    <row r="143" ht="8.25" hidden="1" customHeight="1" x14ac:dyDescent="0.2"/>
    <row r="144" ht="8.25" hidden="1" customHeight="1" x14ac:dyDescent="0.2"/>
    <row r="145" ht="8.25" hidden="1" customHeight="1" x14ac:dyDescent="0.2"/>
    <row r="146" ht="8.25" hidden="1" customHeight="1" x14ac:dyDescent="0.2"/>
    <row r="147" ht="8.25" hidden="1" customHeight="1" x14ac:dyDescent="0.2"/>
    <row r="148" ht="8.25" hidden="1" customHeight="1" x14ac:dyDescent="0.2"/>
    <row r="149" ht="8.25" hidden="1" customHeight="1" x14ac:dyDescent="0.2"/>
    <row r="150" ht="8.25" hidden="1" customHeight="1" x14ac:dyDescent="0.2"/>
    <row r="151" ht="8.25" hidden="1" customHeight="1" x14ac:dyDescent="0.2"/>
    <row r="152" ht="8.25" hidden="1" customHeight="1" x14ac:dyDescent="0.2"/>
    <row r="153" ht="8.25" hidden="1" customHeight="1" x14ac:dyDescent="0.2"/>
    <row r="154" ht="8.25" hidden="1" customHeight="1" x14ac:dyDescent="0.2"/>
    <row r="155" ht="8.25" hidden="1" customHeight="1" x14ac:dyDescent="0.2"/>
    <row r="156" ht="8.25" hidden="1" customHeight="1" x14ac:dyDescent="0.2"/>
    <row r="157" ht="8.25" hidden="1" customHeight="1" x14ac:dyDescent="0.2"/>
    <row r="158" ht="8.25" hidden="1" customHeight="1" x14ac:dyDescent="0.2"/>
    <row r="159" ht="8.25" hidden="1" customHeight="1" x14ac:dyDescent="0.2"/>
    <row r="160" ht="8.25" hidden="1" customHeight="1" x14ac:dyDescent="0.2"/>
    <row r="161" ht="8.25" hidden="1" customHeight="1" x14ac:dyDescent="0.2"/>
    <row r="162" ht="8.25" hidden="1" customHeight="1" x14ac:dyDescent="0.2"/>
    <row r="163" ht="8.25" hidden="1" customHeight="1" x14ac:dyDescent="0.2"/>
    <row r="164" ht="8.25" hidden="1" customHeight="1" x14ac:dyDescent="0.2"/>
    <row r="165" ht="8.25" hidden="1" customHeight="1" x14ac:dyDescent="0.2"/>
    <row r="166" ht="8.25" hidden="1" customHeight="1" x14ac:dyDescent="0.2"/>
    <row r="167" ht="8.25" hidden="1" customHeight="1" x14ac:dyDescent="0.2"/>
    <row r="168" ht="8.25" hidden="1" customHeight="1" x14ac:dyDescent="0.2"/>
    <row r="169" ht="8.25" hidden="1" customHeight="1" x14ac:dyDescent="0.2"/>
    <row r="170" ht="8.25" hidden="1" customHeight="1" x14ac:dyDescent="0.2"/>
    <row r="171" ht="8.25" hidden="1" customHeight="1" x14ac:dyDescent="0.2"/>
    <row r="172" ht="8.25" hidden="1" customHeight="1" x14ac:dyDescent="0.2"/>
    <row r="173" ht="8.25" hidden="1" customHeight="1" x14ac:dyDescent="0.2"/>
    <row r="174" ht="8.25" hidden="1" customHeight="1" x14ac:dyDescent="0.2"/>
    <row r="175" ht="8.25" hidden="1" customHeight="1" x14ac:dyDescent="0.2"/>
    <row r="176" ht="8.25" hidden="1" customHeight="1" x14ac:dyDescent="0.2"/>
    <row r="177" ht="8.25" hidden="1" customHeight="1" x14ac:dyDescent="0.2"/>
    <row r="178" ht="8.25" hidden="1" customHeight="1" x14ac:dyDescent="0.2"/>
    <row r="179" ht="8.25" hidden="1" customHeight="1" x14ac:dyDescent="0.2"/>
    <row r="180" ht="8.25" hidden="1" customHeight="1" x14ac:dyDescent="0.2"/>
    <row r="181" ht="8.25" hidden="1" customHeight="1" x14ac:dyDescent="0.2"/>
    <row r="182" ht="8.25" hidden="1" customHeight="1" x14ac:dyDescent="0.2"/>
    <row r="183" ht="8.25" hidden="1" customHeight="1" x14ac:dyDescent="0.2"/>
    <row r="184" ht="8.25" hidden="1" customHeight="1" x14ac:dyDescent="0.2"/>
    <row r="185" ht="8.25" hidden="1" customHeight="1" x14ac:dyDescent="0.2"/>
    <row r="186" ht="8.25" hidden="1" customHeight="1" x14ac:dyDescent="0.2"/>
    <row r="187" ht="8.25" hidden="1" customHeight="1" x14ac:dyDescent="0.2"/>
    <row r="188" ht="8.25" hidden="1" customHeight="1" x14ac:dyDescent="0.2"/>
    <row r="189" ht="8.25" hidden="1" customHeight="1" x14ac:dyDescent="0.2"/>
    <row r="190" ht="8.25" hidden="1" customHeight="1" x14ac:dyDescent="0.2"/>
    <row r="191" ht="8.25" hidden="1" customHeight="1" x14ac:dyDescent="0.2"/>
    <row r="192" ht="8.25" hidden="1" customHeight="1" x14ac:dyDescent="0.2"/>
    <row r="193" ht="8.25" hidden="1" customHeight="1" x14ac:dyDescent="0.2"/>
    <row r="194" ht="8.25" hidden="1" customHeight="1" x14ac:dyDescent="0.2"/>
    <row r="195" ht="8.25" hidden="1" customHeight="1" x14ac:dyDescent="0.2"/>
    <row r="196" ht="8.25" hidden="1" customHeight="1" x14ac:dyDescent="0.2"/>
    <row r="197" ht="8.25" hidden="1" customHeight="1" x14ac:dyDescent="0.2"/>
    <row r="198" ht="8.25" hidden="1" customHeight="1" x14ac:dyDescent="0.2"/>
    <row r="199" ht="8.25" hidden="1" customHeight="1" x14ac:dyDescent="0.2"/>
    <row r="200" ht="8.25" hidden="1" customHeight="1" x14ac:dyDescent="0.2"/>
    <row r="201" ht="8.25" hidden="1" customHeight="1" x14ac:dyDescent="0.2"/>
    <row r="202" ht="8.25" hidden="1" customHeight="1" x14ac:dyDescent="0.2"/>
    <row r="203" ht="8.25" hidden="1" customHeight="1" x14ac:dyDescent="0.2"/>
    <row r="204" ht="8.25" hidden="1" customHeight="1" x14ac:dyDescent="0.2"/>
    <row r="205" ht="8.25" hidden="1" customHeight="1" x14ac:dyDescent="0.2"/>
    <row r="206" ht="8.25" hidden="1" customHeight="1" x14ac:dyDescent="0.2"/>
    <row r="207" ht="8.25" hidden="1" customHeight="1" x14ac:dyDescent="0.2"/>
    <row r="208" ht="8.25" hidden="1" customHeight="1" x14ac:dyDescent="0.2"/>
    <row r="209" ht="8.25" hidden="1" customHeight="1" x14ac:dyDescent="0.2"/>
    <row r="210" ht="8.25" hidden="1" customHeight="1" x14ac:dyDescent="0.2"/>
    <row r="211" ht="8.25" hidden="1" customHeight="1" x14ac:dyDescent="0.2"/>
    <row r="212" ht="8.25" hidden="1" customHeight="1" x14ac:dyDescent="0.2"/>
    <row r="213" ht="8.25" hidden="1" customHeight="1" x14ac:dyDescent="0.2"/>
    <row r="214" ht="8.25" hidden="1" customHeight="1" x14ac:dyDescent="0.2"/>
    <row r="215" ht="8.25" hidden="1" customHeight="1" x14ac:dyDescent="0.2"/>
    <row r="216" ht="8.25" hidden="1" customHeight="1" x14ac:dyDescent="0.2"/>
    <row r="217" ht="8.25" hidden="1" customHeight="1" x14ac:dyDescent="0.2"/>
    <row r="218" ht="8.25" hidden="1" customHeight="1" x14ac:dyDescent="0.2"/>
    <row r="219" ht="8.25" hidden="1" customHeight="1" x14ac:dyDescent="0.2"/>
    <row r="220" ht="8.25" hidden="1" customHeight="1" x14ac:dyDescent="0.2"/>
    <row r="221" ht="8.25" hidden="1" customHeight="1" x14ac:dyDescent="0.2"/>
    <row r="222" ht="8.25" hidden="1" customHeight="1" x14ac:dyDescent="0.2"/>
    <row r="223" ht="8.25" hidden="1" customHeight="1" x14ac:dyDescent="0.2"/>
    <row r="224" ht="8.25" hidden="1" customHeight="1" x14ac:dyDescent="0.2"/>
    <row r="225" ht="8.25" hidden="1" customHeight="1" x14ac:dyDescent="0.2"/>
    <row r="226" ht="8.25" hidden="1" customHeight="1" x14ac:dyDescent="0.2"/>
    <row r="227" ht="8.25" hidden="1" customHeight="1" x14ac:dyDescent="0.2"/>
    <row r="228" ht="8.25" hidden="1" customHeight="1" x14ac:dyDescent="0.2"/>
    <row r="229" ht="8.25" hidden="1" customHeight="1" x14ac:dyDescent="0.2"/>
    <row r="230" ht="8.25" hidden="1" customHeight="1" x14ac:dyDescent="0.2"/>
    <row r="231" ht="8.25" hidden="1" customHeight="1" x14ac:dyDescent="0.2"/>
    <row r="232" ht="8.25" hidden="1" customHeight="1" x14ac:dyDescent="0.2"/>
    <row r="233" ht="8.25" hidden="1" customHeight="1" x14ac:dyDescent="0.2"/>
    <row r="234" ht="8.25" hidden="1" customHeight="1" x14ac:dyDescent="0.2"/>
    <row r="235" ht="8.25" hidden="1" customHeight="1" x14ac:dyDescent="0.2"/>
    <row r="236" ht="8.25" hidden="1" customHeight="1" x14ac:dyDescent="0.2"/>
    <row r="237" ht="8.25" hidden="1" customHeight="1" x14ac:dyDescent="0.2"/>
    <row r="238" ht="8.25" hidden="1" customHeight="1" x14ac:dyDescent="0.2"/>
    <row r="239" ht="8.25" hidden="1" customHeight="1" x14ac:dyDescent="0.2"/>
    <row r="240" ht="8.25" hidden="1" customHeight="1" x14ac:dyDescent="0.2"/>
    <row r="241" ht="8.25" hidden="1" customHeight="1" x14ac:dyDescent="0.2"/>
    <row r="242" ht="8.25" hidden="1" customHeight="1" x14ac:dyDescent="0.2"/>
    <row r="243" ht="8.25" hidden="1" customHeight="1" x14ac:dyDescent="0.2"/>
    <row r="244" ht="8.25" hidden="1" customHeight="1" x14ac:dyDescent="0.2"/>
    <row r="245" ht="8.25" hidden="1" customHeight="1" x14ac:dyDescent="0.2"/>
    <row r="246" ht="8.25" hidden="1" customHeight="1" x14ac:dyDescent="0.2"/>
    <row r="247" ht="8.25" hidden="1" customHeight="1" x14ac:dyDescent="0.2"/>
    <row r="248" ht="8.25" hidden="1" customHeight="1" x14ac:dyDescent="0.2"/>
    <row r="249" ht="8.25" hidden="1" customHeight="1" x14ac:dyDescent="0.2"/>
    <row r="250" ht="8.25" hidden="1" customHeight="1" x14ac:dyDescent="0.2"/>
    <row r="251" ht="8.25" hidden="1" customHeight="1" x14ac:dyDescent="0.2"/>
    <row r="252" ht="8.25" hidden="1" customHeight="1" x14ac:dyDescent="0.2"/>
    <row r="253" ht="8.25" hidden="1" customHeight="1" x14ac:dyDescent="0.2"/>
    <row r="254" ht="3" hidden="1" customHeight="1" x14ac:dyDescent="0.2"/>
    <row r="255" ht="3" hidden="1" customHeight="1" x14ac:dyDescent="0.2"/>
    <row r="256" ht="3" hidden="1" customHeight="1" x14ac:dyDescent="0.2"/>
    <row r="257" ht="3" hidden="1" customHeight="1" x14ac:dyDescent="0.2"/>
    <row r="258" ht="3" hidden="1" customHeight="1" x14ac:dyDescent="0.2"/>
    <row r="259" ht="3" hidden="1" customHeight="1" x14ac:dyDescent="0.2"/>
    <row r="260" ht="3" hidden="1" customHeight="1" x14ac:dyDescent="0.2"/>
    <row r="261" ht="3" hidden="1" customHeight="1" x14ac:dyDescent="0.2"/>
    <row r="262" ht="3" hidden="1" customHeight="1" x14ac:dyDescent="0.2"/>
    <row r="263" ht="3" hidden="1" customHeight="1" x14ac:dyDescent="0.2"/>
    <row r="264" ht="3" hidden="1" customHeight="1" x14ac:dyDescent="0.2"/>
    <row r="265" ht="3" hidden="1" customHeight="1" x14ac:dyDescent="0.2"/>
    <row r="266" ht="3" hidden="1" customHeight="1" x14ac:dyDescent="0.2"/>
    <row r="267" ht="3" hidden="1" customHeight="1" x14ac:dyDescent="0.2"/>
    <row r="268" ht="3" hidden="1" customHeight="1" x14ac:dyDescent="0.2"/>
    <row r="269" ht="3" hidden="1" customHeight="1" x14ac:dyDescent="0.2"/>
    <row r="270" ht="3" hidden="1" customHeight="1" x14ac:dyDescent="0.2"/>
    <row r="271" ht="3" hidden="1" customHeight="1" x14ac:dyDescent="0.2"/>
    <row r="272" ht="3" hidden="1" customHeight="1" x14ac:dyDescent="0.2"/>
    <row r="273" ht="3" hidden="1" customHeight="1" x14ac:dyDescent="0.2"/>
    <row r="274" ht="3" hidden="1" customHeight="1" x14ac:dyDescent="0.2"/>
    <row r="275" ht="3" hidden="1" customHeight="1" x14ac:dyDescent="0.2"/>
    <row r="276" ht="3" hidden="1" customHeight="1" x14ac:dyDescent="0.2"/>
    <row r="277" ht="3" hidden="1" customHeight="1" x14ac:dyDescent="0.2"/>
    <row r="278" ht="3" hidden="1" customHeight="1" x14ac:dyDescent="0.2"/>
    <row r="279" ht="3" hidden="1" customHeight="1" x14ac:dyDescent="0.2"/>
    <row r="280" ht="3" hidden="1" customHeight="1" x14ac:dyDescent="0.2"/>
    <row r="281" ht="3" hidden="1" customHeight="1" x14ac:dyDescent="0.2"/>
    <row r="282" ht="3" hidden="1" customHeight="1" x14ac:dyDescent="0.2"/>
    <row r="283" ht="3" hidden="1" customHeight="1" x14ac:dyDescent="0.2"/>
    <row r="284" ht="3" hidden="1" customHeight="1" x14ac:dyDescent="0.2"/>
    <row r="285" ht="3" hidden="1" customHeight="1" x14ac:dyDescent="0.2"/>
    <row r="286" ht="3" hidden="1" customHeight="1" x14ac:dyDescent="0.2"/>
    <row r="287" ht="3" hidden="1" customHeight="1" x14ac:dyDescent="0.2"/>
    <row r="288" ht="3" hidden="1" customHeight="1" x14ac:dyDescent="0.2"/>
    <row r="289" ht="3" hidden="1" customHeight="1" x14ac:dyDescent="0.2"/>
    <row r="290" ht="3" hidden="1" customHeight="1" x14ac:dyDescent="0.2"/>
    <row r="291" ht="3" hidden="1" customHeight="1" x14ac:dyDescent="0.2"/>
    <row r="292" ht="3" hidden="1" customHeight="1" x14ac:dyDescent="0.2"/>
    <row r="293" ht="3" hidden="1" customHeight="1" x14ac:dyDescent="0.2"/>
    <row r="294" ht="3" hidden="1" customHeight="1" x14ac:dyDescent="0.2"/>
    <row r="295" ht="3" hidden="1" customHeight="1" x14ac:dyDescent="0.2"/>
    <row r="296" ht="3" hidden="1" customHeight="1" x14ac:dyDescent="0.2"/>
    <row r="297" ht="3" hidden="1" customHeight="1" x14ac:dyDescent="0.2"/>
    <row r="298" ht="3" hidden="1" customHeight="1" x14ac:dyDescent="0.2"/>
    <row r="299" ht="3" hidden="1" customHeight="1" x14ac:dyDescent="0.2"/>
    <row r="300" ht="3" hidden="1" customHeight="1" x14ac:dyDescent="0.2"/>
  </sheetData>
  <sheetProtection algorithmName="SHA-512" hashValue="PsBD691yIYR2tAz5xxEbHHSh/B2sYz/H+oGI5bxhm5Ua/DURtHgPbDwe0/Y7Km6PVQsq06jkTeA9BOaQBQ/b9Q==" saltValue="ERk3+H3gArp0seDJPVGThg==" spinCount="100000" sheet="1" objects="1" scenarios="1"/>
  <mergeCells count="6">
    <mergeCell ref="J97:N97"/>
    <mergeCell ref="J3:N3"/>
    <mergeCell ref="B25:D25"/>
    <mergeCell ref="B39:D39"/>
    <mergeCell ref="B56:D56"/>
    <mergeCell ref="J77:N77"/>
  </mergeCells>
  <conditionalFormatting sqref="N110">
    <cfRule type="cellIs" dxfId="13" priority="7" operator="equal">
      <formula>"Yes"</formula>
    </cfRule>
    <cfRule type="cellIs" dxfId="12" priority="8" operator="equal">
      <formula>"Check again"</formula>
    </cfRule>
  </conditionalFormatting>
  <conditionalFormatting sqref="N111">
    <cfRule type="cellIs" dxfId="11" priority="5" operator="equal">
      <formula>"Yes"</formula>
    </cfRule>
    <cfRule type="cellIs" dxfId="10" priority="6" operator="equal">
      <formula>"Check again"</formula>
    </cfRule>
  </conditionalFormatting>
  <conditionalFormatting sqref="N112">
    <cfRule type="cellIs" dxfId="9" priority="3" operator="equal">
      <formula>"Yes"</formula>
    </cfRule>
    <cfRule type="cellIs" dxfId="8" priority="4" operator="equal">
      <formula>"Check again"</formula>
    </cfRule>
  </conditionalFormatting>
  <conditionalFormatting sqref="L110:L112">
    <cfRule type="cellIs" dxfId="7" priority="1" operator="equal">
      <formula>"Yes"</formula>
    </cfRule>
    <cfRule type="cellIs" dxfId="6" priority="2" operator="equal">
      <formula>"Check again"</formula>
    </cfRule>
  </conditionalFormatting>
  <dataValidations count="1">
    <dataValidation allowBlank="1" showErrorMessage="1" sqref="N1"/>
  </dataValidations>
  <pageMargins left="0.34" right="0.34" top="0.5" bottom="0.4" header="0.2" footer="0.2"/>
  <pageSetup paperSize="9" scale="65" fitToHeight="3" orientation="portrait" r:id="rId1"/>
  <headerFooter alignWithMargins="0">
    <oddFooter>&amp;L&amp;8&amp;A&amp;R&amp;8&amp;P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0"/>
  <sheetViews>
    <sheetView showGridLines="0" view="pageBreakPreview" zoomScale="60" zoomScaleNormal="40" workbookViewId="0">
      <selection activeCell="A6" sqref="A6:A42"/>
    </sheetView>
  </sheetViews>
  <sheetFormatPr defaultColWidth="0" defaultRowHeight="0" customHeight="1" zeroHeight="1" x14ac:dyDescent="0.2"/>
  <cols>
    <col min="1" max="1" width="8.28515625" style="508" customWidth="1"/>
    <col min="2" max="2" width="4.42578125" style="508" customWidth="1"/>
    <col min="3" max="5" width="2.28515625" style="551" customWidth="1"/>
    <col min="6" max="6" width="20.5703125" style="508" customWidth="1"/>
    <col min="7" max="7" width="18.140625" style="508" customWidth="1"/>
    <col min="8" max="8" width="16" style="508" customWidth="1"/>
    <col min="9" max="10" width="10.5703125" style="508" customWidth="1"/>
    <col min="11" max="29" width="9.42578125" style="508" customWidth="1"/>
    <col min="30" max="30" width="10.85546875" style="508" customWidth="1"/>
    <col min="31" max="16384" width="10.85546875" style="508" hidden="1"/>
  </cols>
  <sheetData>
    <row r="1" spans="1:29" ht="13.5" thickBot="1" x14ac:dyDescent="0.3">
      <c r="B1" s="509" t="s">
        <v>1358</v>
      </c>
      <c r="F1" s="510"/>
      <c r="G1" s="510"/>
      <c r="H1" s="510"/>
      <c r="AB1" s="511" t="s">
        <v>213</v>
      </c>
      <c r="AC1" s="738" t="str">
        <f>IF('Sec A Balance Sheet - SF'!$I$1=0," ",'Sec A Balance Sheet - SF'!$I$1)</f>
        <v xml:space="preserve"> </v>
      </c>
    </row>
    <row r="2" spans="1:29" ht="12.75" x14ac:dyDescent="0.25">
      <c r="A2" s="512"/>
      <c r="B2" s="509" t="s">
        <v>1441</v>
      </c>
      <c r="F2" s="510"/>
      <c r="G2" s="510"/>
      <c r="H2" s="510"/>
      <c r="J2" s="510"/>
    </row>
    <row r="3" spans="1:29" ht="11.25" x14ac:dyDescent="0.2">
      <c r="A3" s="512"/>
      <c r="F3" s="510"/>
      <c r="G3" s="510"/>
      <c r="H3" s="510"/>
      <c r="I3" s="510"/>
      <c r="J3" s="510"/>
    </row>
    <row r="4" spans="1:29" ht="12" thickBot="1" x14ac:dyDescent="0.25">
      <c r="A4" s="512"/>
      <c r="F4" s="510"/>
      <c r="G4" s="552"/>
      <c r="H4" s="510"/>
      <c r="I4" s="510"/>
      <c r="J4" s="510"/>
    </row>
    <row r="5" spans="1:29" ht="21" customHeight="1" thickTop="1" thickBot="1" x14ac:dyDescent="0.25">
      <c r="C5" s="553"/>
      <c r="D5" s="553"/>
      <c r="E5" s="553"/>
      <c r="F5" s="513"/>
      <c r="G5" s="513"/>
      <c r="H5" s="513"/>
      <c r="I5" s="1051" t="s">
        <v>568</v>
      </c>
      <c r="J5" s="1051" t="s">
        <v>317</v>
      </c>
      <c r="K5" s="1051" t="s">
        <v>317</v>
      </c>
      <c r="L5" s="1051" t="s">
        <v>317</v>
      </c>
      <c r="M5" s="1051" t="s">
        <v>317</v>
      </c>
      <c r="N5" s="1051" t="s">
        <v>317</v>
      </c>
      <c r="O5" s="1051" t="s">
        <v>317</v>
      </c>
      <c r="P5" s="1051" t="s">
        <v>317</v>
      </c>
      <c r="Q5" s="1051" t="s">
        <v>317</v>
      </c>
      <c r="R5" s="1051" t="s">
        <v>317</v>
      </c>
      <c r="S5" s="1050" t="s">
        <v>317</v>
      </c>
      <c r="T5" s="1050" t="s">
        <v>317</v>
      </c>
      <c r="U5" s="1050" t="s">
        <v>317</v>
      </c>
      <c r="V5" s="1050" t="s">
        <v>317</v>
      </c>
      <c r="W5" s="1050" t="s">
        <v>317</v>
      </c>
      <c r="X5" s="1050" t="s">
        <v>317</v>
      </c>
      <c r="Y5" s="1050" t="s">
        <v>317</v>
      </c>
      <c r="Z5" s="1050" t="s">
        <v>317</v>
      </c>
      <c r="AA5" s="1050" t="s">
        <v>317</v>
      </c>
      <c r="AB5" s="1050" t="s">
        <v>317</v>
      </c>
      <c r="AC5" s="1050" t="s">
        <v>317</v>
      </c>
    </row>
    <row r="6" spans="1:29" s="487" customFormat="1" ht="12" thickTop="1" x14ac:dyDescent="0.2">
      <c r="B6" s="499"/>
      <c r="C6" s="525" t="s">
        <v>1074</v>
      </c>
      <c r="D6" s="525"/>
      <c r="E6" s="525"/>
      <c r="F6" s="515"/>
      <c r="G6" s="515"/>
      <c r="H6" s="515"/>
      <c r="I6" s="515"/>
      <c r="J6" s="518"/>
      <c r="K6" s="518"/>
      <c r="L6" s="518"/>
      <c r="M6" s="518"/>
      <c r="N6" s="518"/>
      <c r="O6" s="518"/>
      <c r="P6" s="518"/>
      <c r="Q6" s="518"/>
      <c r="R6" s="518"/>
      <c r="S6" s="518"/>
      <c r="T6" s="518"/>
      <c r="U6" s="518"/>
      <c r="V6" s="518"/>
      <c r="W6" s="518"/>
      <c r="X6" s="518"/>
      <c r="Y6" s="518"/>
      <c r="Z6" s="518"/>
      <c r="AA6" s="518"/>
      <c r="AB6" s="518"/>
      <c r="AC6" s="518"/>
    </row>
    <row r="7" spans="1:29" s="487" customFormat="1" ht="11.25" x14ac:dyDescent="0.2">
      <c r="B7" s="499" t="s">
        <v>529</v>
      </c>
      <c r="C7" s="525"/>
      <c r="D7" s="525"/>
      <c r="E7" s="525"/>
      <c r="F7" s="515"/>
      <c r="G7" s="515"/>
      <c r="H7" s="515"/>
      <c r="I7" s="515"/>
      <c r="J7" s="516"/>
      <c r="K7" s="516"/>
      <c r="L7" s="516"/>
      <c r="M7" s="516"/>
      <c r="N7" s="516"/>
      <c r="O7" s="516"/>
      <c r="P7" s="516"/>
      <c r="Q7" s="516"/>
      <c r="R7" s="516"/>
      <c r="S7" s="516"/>
      <c r="T7" s="516"/>
      <c r="U7" s="516"/>
      <c r="V7" s="516"/>
      <c r="W7" s="516"/>
      <c r="X7" s="516"/>
      <c r="Y7" s="516"/>
      <c r="Z7" s="516"/>
    </row>
    <row r="8" spans="1:29" s="487" customFormat="1" ht="11.25" x14ac:dyDescent="0.2">
      <c r="B8" s="499" t="s">
        <v>586</v>
      </c>
      <c r="C8" s="531" t="s">
        <v>1075</v>
      </c>
      <c r="D8" s="525"/>
      <c r="E8" s="525"/>
      <c r="F8" s="515"/>
      <c r="G8" s="515"/>
      <c r="H8" s="515"/>
      <c r="I8" s="1016">
        <f>SUM(J8:AC8)</f>
        <v>0</v>
      </c>
      <c r="J8" s="518"/>
      <c r="K8" s="518"/>
      <c r="L8" s="518"/>
      <c r="M8" s="518"/>
      <c r="N8" s="518"/>
      <c r="O8" s="518"/>
      <c r="P8" s="518"/>
      <c r="Q8" s="518"/>
      <c r="R8" s="518"/>
      <c r="S8" s="518"/>
      <c r="T8" s="518"/>
      <c r="U8" s="518"/>
      <c r="V8" s="518"/>
      <c r="W8" s="518"/>
      <c r="X8" s="518"/>
      <c r="Y8" s="518"/>
      <c r="Z8" s="518"/>
      <c r="AA8" s="518"/>
      <c r="AB8" s="518"/>
      <c r="AC8" s="518"/>
    </row>
    <row r="9" spans="1:29" s="487" customFormat="1" ht="11.25" x14ac:dyDescent="0.2">
      <c r="B9" s="499" t="s">
        <v>587</v>
      </c>
      <c r="C9" s="520" t="s">
        <v>1076</v>
      </c>
      <c r="D9" s="525"/>
      <c r="E9" s="525"/>
      <c r="F9" s="515"/>
      <c r="G9" s="515"/>
      <c r="H9" s="515"/>
      <c r="I9" s="1016">
        <f t="shared" ref="I9:I18" si="0">SUM(J9:AC9)</f>
        <v>0</v>
      </c>
      <c r="J9" s="518"/>
      <c r="K9" s="518"/>
      <c r="L9" s="518"/>
      <c r="M9" s="518"/>
      <c r="N9" s="518"/>
      <c r="O9" s="518"/>
      <c r="P9" s="518"/>
      <c r="Q9" s="518"/>
      <c r="R9" s="518"/>
      <c r="S9" s="518"/>
      <c r="T9" s="518"/>
      <c r="U9" s="518"/>
      <c r="V9" s="518"/>
      <c r="W9" s="518"/>
      <c r="X9" s="518"/>
      <c r="Y9" s="518"/>
      <c r="Z9" s="518"/>
      <c r="AA9" s="518"/>
      <c r="AB9" s="518"/>
      <c r="AC9" s="518"/>
    </row>
    <row r="10" spans="1:29" s="487" customFormat="1" ht="11.25" x14ac:dyDescent="0.2">
      <c r="B10" s="499" t="s">
        <v>588</v>
      </c>
      <c r="C10" s="517" t="s">
        <v>1077</v>
      </c>
      <c r="D10" s="519"/>
      <c r="E10" s="525"/>
      <c r="F10" s="515"/>
      <c r="G10" s="515"/>
      <c r="H10" s="515"/>
      <c r="I10" s="1016">
        <f t="shared" si="0"/>
        <v>0</v>
      </c>
      <c r="J10" s="518"/>
      <c r="K10" s="518"/>
      <c r="L10" s="518"/>
      <c r="M10" s="518"/>
      <c r="N10" s="518"/>
      <c r="O10" s="518"/>
      <c r="P10" s="518"/>
      <c r="Q10" s="518"/>
      <c r="R10" s="518"/>
      <c r="S10" s="518"/>
      <c r="T10" s="518"/>
      <c r="U10" s="518"/>
      <c r="V10" s="518"/>
      <c r="W10" s="518"/>
      <c r="X10" s="518"/>
      <c r="Y10" s="518"/>
      <c r="Z10" s="518"/>
      <c r="AA10" s="518"/>
      <c r="AB10" s="518"/>
      <c r="AC10" s="518"/>
    </row>
    <row r="11" spans="1:29" s="487" customFormat="1" ht="11.25" x14ac:dyDescent="0.2">
      <c r="B11" s="499" t="s">
        <v>589</v>
      </c>
      <c r="C11" s="525" t="s">
        <v>1078</v>
      </c>
      <c r="D11" s="520"/>
      <c r="E11" s="525"/>
      <c r="F11" s="515"/>
      <c r="G11" s="515"/>
      <c r="I11" s="1016">
        <f t="shared" si="0"/>
        <v>0</v>
      </c>
      <c r="J11" s="518"/>
      <c r="K11" s="518"/>
      <c r="L11" s="518"/>
      <c r="M11" s="518"/>
      <c r="N11" s="518"/>
      <c r="O11" s="518"/>
      <c r="P11" s="518"/>
      <c r="Q11" s="518"/>
      <c r="R11" s="518"/>
      <c r="S11" s="518"/>
      <c r="T11" s="518"/>
      <c r="U11" s="518"/>
      <c r="V11" s="518"/>
      <c r="W11" s="518"/>
      <c r="X11" s="518"/>
      <c r="Y11" s="518"/>
      <c r="Z11" s="518"/>
      <c r="AA11" s="518"/>
      <c r="AB11" s="518"/>
      <c r="AC11" s="518"/>
    </row>
    <row r="12" spans="1:29" s="487" customFormat="1" ht="11.25" x14ac:dyDescent="0.2">
      <c r="B12" s="499" t="s">
        <v>590</v>
      </c>
      <c r="C12" s="520" t="s">
        <v>1079</v>
      </c>
      <c r="D12" s="520"/>
      <c r="E12" s="525"/>
      <c r="F12" s="515"/>
      <c r="G12" s="515"/>
      <c r="H12" s="515"/>
      <c r="I12" s="1016">
        <f t="shared" si="0"/>
        <v>0</v>
      </c>
      <c r="J12" s="518"/>
      <c r="K12" s="518"/>
      <c r="L12" s="518"/>
      <c r="M12" s="518"/>
      <c r="N12" s="518"/>
      <c r="O12" s="518"/>
      <c r="P12" s="518"/>
      <c r="Q12" s="518"/>
      <c r="R12" s="518"/>
      <c r="S12" s="518"/>
      <c r="T12" s="518"/>
      <c r="U12" s="518"/>
      <c r="V12" s="518"/>
      <c r="W12" s="518"/>
      <c r="X12" s="518"/>
      <c r="Y12" s="518"/>
      <c r="Z12" s="518"/>
      <c r="AA12" s="518"/>
      <c r="AB12" s="518"/>
      <c r="AC12" s="518"/>
    </row>
    <row r="13" spans="1:29" s="487" customFormat="1" ht="11.25" x14ac:dyDescent="0.2">
      <c r="B13" s="499" t="s">
        <v>591</v>
      </c>
      <c r="C13" s="517" t="s">
        <v>1080</v>
      </c>
      <c r="D13" s="520"/>
      <c r="E13" s="525"/>
      <c r="F13" s="515"/>
      <c r="G13" s="515"/>
      <c r="H13" s="515"/>
      <c r="I13" s="1016">
        <f t="shared" si="0"/>
        <v>0</v>
      </c>
      <c r="J13" s="518"/>
      <c r="K13" s="518"/>
      <c r="L13" s="518"/>
      <c r="M13" s="518"/>
      <c r="N13" s="518"/>
      <c r="O13" s="518"/>
      <c r="P13" s="518"/>
      <c r="Q13" s="518"/>
      <c r="R13" s="518"/>
      <c r="S13" s="518"/>
      <c r="T13" s="518"/>
      <c r="U13" s="518"/>
      <c r="V13" s="518"/>
      <c r="W13" s="518"/>
      <c r="X13" s="518"/>
      <c r="Y13" s="518"/>
      <c r="Z13" s="518"/>
      <c r="AA13" s="518"/>
      <c r="AB13" s="518"/>
      <c r="AC13" s="518"/>
    </row>
    <row r="14" spans="1:29" s="487" customFormat="1" ht="11.25" x14ac:dyDescent="0.2">
      <c r="B14" s="499" t="s">
        <v>592</v>
      </c>
      <c r="C14" s="525" t="s">
        <v>1081</v>
      </c>
      <c r="D14" s="520"/>
      <c r="E14" s="525"/>
      <c r="F14" s="515"/>
      <c r="G14" s="515"/>
      <c r="H14" s="515"/>
      <c r="I14" s="1016">
        <f t="shared" si="0"/>
        <v>0</v>
      </c>
      <c r="J14" s="518"/>
      <c r="K14" s="518"/>
      <c r="L14" s="518"/>
      <c r="M14" s="518"/>
      <c r="N14" s="518"/>
      <c r="O14" s="518"/>
      <c r="P14" s="518"/>
      <c r="Q14" s="518"/>
      <c r="R14" s="518"/>
      <c r="S14" s="518"/>
      <c r="T14" s="518"/>
      <c r="U14" s="518"/>
      <c r="V14" s="518"/>
      <c r="W14" s="518"/>
      <c r="X14" s="518"/>
      <c r="Y14" s="518"/>
      <c r="Z14" s="518"/>
      <c r="AA14" s="518"/>
      <c r="AB14" s="518"/>
      <c r="AC14" s="518"/>
    </row>
    <row r="15" spans="1:29" s="487" customFormat="1" ht="11.25" x14ac:dyDescent="0.2">
      <c r="B15" s="499" t="s">
        <v>593</v>
      </c>
      <c r="C15" s="520" t="s">
        <v>1082</v>
      </c>
      <c r="D15" s="520"/>
      <c r="E15" s="525"/>
      <c r="F15" s="515"/>
      <c r="G15" s="515"/>
      <c r="H15" s="515"/>
      <c r="I15" s="1016">
        <f t="shared" si="0"/>
        <v>0</v>
      </c>
      <c r="J15" s="518"/>
      <c r="K15" s="518"/>
      <c r="L15" s="518"/>
      <c r="M15" s="518"/>
      <c r="N15" s="518"/>
      <c r="O15" s="518"/>
      <c r="P15" s="518"/>
      <c r="Q15" s="518"/>
      <c r="R15" s="518"/>
      <c r="S15" s="518"/>
      <c r="T15" s="518"/>
      <c r="U15" s="518"/>
      <c r="V15" s="518"/>
      <c r="W15" s="518"/>
      <c r="X15" s="518"/>
      <c r="Y15" s="518"/>
      <c r="Z15" s="518"/>
      <c r="AA15" s="518"/>
      <c r="AB15" s="518"/>
      <c r="AC15" s="518"/>
    </row>
    <row r="16" spans="1:29" s="487" customFormat="1" ht="11.25" x14ac:dyDescent="0.2">
      <c r="B16" s="499" t="s">
        <v>512</v>
      </c>
      <c r="C16" s="517" t="s">
        <v>1083</v>
      </c>
      <c r="D16" s="520"/>
      <c r="E16" s="525"/>
      <c r="F16" s="515"/>
      <c r="G16" s="515"/>
      <c r="H16" s="515"/>
      <c r="I16" s="1016">
        <f t="shared" si="0"/>
        <v>0</v>
      </c>
      <c r="J16" s="518"/>
      <c r="K16" s="518"/>
      <c r="L16" s="518"/>
      <c r="M16" s="518"/>
      <c r="N16" s="518"/>
      <c r="O16" s="518"/>
      <c r="P16" s="518"/>
      <c r="Q16" s="518"/>
      <c r="R16" s="518"/>
      <c r="S16" s="518"/>
      <c r="T16" s="518"/>
      <c r="U16" s="518"/>
      <c r="V16" s="518"/>
      <c r="W16" s="518"/>
      <c r="X16" s="518"/>
      <c r="Y16" s="518"/>
      <c r="Z16" s="518"/>
      <c r="AA16" s="518"/>
      <c r="AB16" s="518"/>
      <c r="AC16" s="518"/>
    </row>
    <row r="17" spans="1:29" s="487" customFormat="1" ht="11.25" customHeight="1" x14ac:dyDescent="0.2">
      <c r="A17" s="1157"/>
      <c r="B17" s="499" t="s">
        <v>513</v>
      </c>
      <c r="C17" s="525" t="s">
        <v>1084</v>
      </c>
      <c r="D17" s="520"/>
      <c r="E17" s="525"/>
      <c r="F17" s="515"/>
      <c r="G17" s="515"/>
      <c r="H17" s="515"/>
      <c r="I17" s="1016">
        <f t="shared" si="0"/>
        <v>0</v>
      </c>
      <c r="J17" s="518"/>
      <c r="K17" s="518"/>
      <c r="L17" s="518"/>
      <c r="M17" s="518"/>
      <c r="N17" s="518"/>
      <c r="O17" s="518"/>
      <c r="P17" s="518"/>
      <c r="Q17" s="518"/>
      <c r="R17" s="518"/>
      <c r="S17" s="518"/>
      <c r="T17" s="518"/>
      <c r="U17" s="518"/>
      <c r="V17" s="518"/>
      <c r="W17" s="518"/>
      <c r="X17" s="518"/>
      <c r="Y17" s="518"/>
      <c r="Z17" s="518"/>
      <c r="AA17" s="518"/>
      <c r="AB17" s="518"/>
      <c r="AC17" s="518"/>
    </row>
    <row r="18" spans="1:29" s="487" customFormat="1" ht="11.25" x14ac:dyDescent="0.2">
      <c r="A18" s="1157"/>
      <c r="B18" s="499" t="s">
        <v>514</v>
      </c>
      <c r="C18" s="525" t="s">
        <v>1085</v>
      </c>
      <c r="D18" s="525"/>
      <c r="E18" s="525"/>
      <c r="F18" s="515"/>
      <c r="G18" s="515"/>
      <c r="H18" s="515"/>
      <c r="I18" s="1016">
        <f t="shared" si="0"/>
        <v>0</v>
      </c>
      <c r="J18" s="518"/>
      <c r="K18" s="518"/>
      <c r="L18" s="518"/>
      <c r="M18" s="518"/>
      <c r="N18" s="518"/>
      <c r="O18" s="518"/>
      <c r="P18" s="518"/>
      <c r="Q18" s="1055"/>
      <c r="R18" s="518"/>
      <c r="S18" s="518"/>
      <c r="T18" s="518"/>
      <c r="U18" s="518"/>
      <c r="V18" s="518"/>
      <c r="W18" s="518"/>
      <c r="X18" s="518"/>
      <c r="Y18" s="518"/>
      <c r="Z18" s="1055"/>
      <c r="AA18" s="518"/>
      <c r="AB18" s="1055"/>
      <c r="AC18" s="518"/>
    </row>
    <row r="19" spans="1:29" s="487" customFormat="1" ht="11.25" x14ac:dyDescent="0.2">
      <c r="A19" s="1157"/>
      <c r="B19" s="499" t="s">
        <v>515</v>
      </c>
      <c r="C19" s="531" t="s">
        <v>1086</v>
      </c>
      <c r="D19" s="525"/>
      <c r="E19" s="525"/>
      <c r="F19" s="515"/>
      <c r="G19" s="515"/>
      <c r="H19" s="515"/>
      <c r="I19" s="1016">
        <f>MIN(I17,I18)</f>
        <v>0</v>
      </c>
      <c r="J19" s="1016">
        <f>MIN(J17,J18)</f>
        <v>0</v>
      </c>
      <c r="K19" s="1016">
        <f t="shared" ref="K19:AC19" si="1">MIN(K17,K18)</f>
        <v>0</v>
      </c>
      <c r="L19" s="1016">
        <f t="shared" si="1"/>
        <v>0</v>
      </c>
      <c r="M19" s="1016">
        <f t="shared" si="1"/>
        <v>0</v>
      </c>
      <c r="N19" s="1016">
        <f t="shared" si="1"/>
        <v>0</v>
      </c>
      <c r="O19" s="1016">
        <f t="shared" si="1"/>
        <v>0</v>
      </c>
      <c r="P19" s="1016">
        <f t="shared" si="1"/>
        <v>0</v>
      </c>
      <c r="Q19" s="1016">
        <f t="shared" si="1"/>
        <v>0</v>
      </c>
      <c r="R19" s="1016">
        <f t="shared" si="1"/>
        <v>0</v>
      </c>
      <c r="S19" s="522">
        <f t="shared" si="1"/>
        <v>0</v>
      </c>
      <c r="T19" s="522">
        <f t="shared" si="1"/>
        <v>0</v>
      </c>
      <c r="U19" s="522">
        <f t="shared" si="1"/>
        <v>0</v>
      </c>
      <c r="V19" s="522">
        <f t="shared" si="1"/>
        <v>0</v>
      </c>
      <c r="W19" s="522">
        <f t="shared" si="1"/>
        <v>0</v>
      </c>
      <c r="X19" s="522">
        <f t="shared" si="1"/>
        <v>0</v>
      </c>
      <c r="Y19" s="522">
        <f t="shared" si="1"/>
        <v>0</v>
      </c>
      <c r="Z19" s="1016">
        <f t="shared" si="1"/>
        <v>0</v>
      </c>
      <c r="AA19" s="1016">
        <f t="shared" si="1"/>
        <v>0</v>
      </c>
      <c r="AB19" s="1016">
        <f t="shared" si="1"/>
        <v>0</v>
      </c>
      <c r="AC19" s="1016">
        <f t="shared" si="1"/>
        <v>0</v>
      </c>
    </row>
    <row r="20" spans="1:29" s="487" customFormat="1" ht="11.25" x14ac:dyDescent="0.2">
      <c r="B20" s="499" t="s">
        <v>17</v>
      </c>
      <c r="C20" s="525"/>
      <c r="D20" s="525"/>
      <c r="E20" s="52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row>
    <row r="21" spans="1:29" s="487" customFormat="1" ht="11.25" x14ac:dyDescent="0.2">
      <c r="B21" s="499" t="s">
        <v>169</v>
      </c>
      <c r="C21" s="531" t="s">
        <v>1087</v>
      </c>
      <c r="D21" s="525"/>
      <c r="E21" s="525"/>
      <c r="F21" s="515"/>
      <c r="G21" s="515"/>
      <c r="H21" s="515"/>
      <c r="I21" s="525"/>
      <c r="J21" s="525"/>
      <c r="K21" s="525"/>
      <c r="L21" s="525"/>
      <c r="M21" s="525"/>
      <c r="N21" s="525"/>
      <c r="O21" s="525"/>
      <c r="P21" s="525"/>
      <c r="Q21" s="525"/>
      <c r="R21" s="525"/>
      <c r="S21" s="525"/>
      <c r="T21" s="525"/>
      <c r="U21" s="525"/>
      <c r="V21" s="525"/>
      <c r="W21" s="525"/>
      <c r="X21" s="525"/>
      <c r="Y21" s="525"/>
      <c r="Z21" s="525"/>
      <c r="AA21" s="525"/>
      <c r="AB21" s="525"/>
      <c r="AC21" s="525"/>
    </row>
    <row r="22" spans="1:29" s="487" customFormat="1" ht="11.25" x14ac:dyDescent="0.2">
      <c r="B22" s="499" t="s">
        <v>1088</v>
      </c>
      <c r="C22" s="520" t="s">
        <v>1089</v>
      </c>
      <c r="D22" s="525"/>
      <c r="E22" s="525"/>
      <c r="F22" s="515"/>
      <c r="G22" s="515"/>
      <c r="H22" s="515"/>
      <c r="I22" s="525"/>
      <c r="J22" s="554"/>
      <c r="K22" s="554"/>
      <c r="L22" s="554"/>
      <c r="M22" s="554"/>
      <c r="N22" s="554"/>
      <c r="O22" s="554"/>
      <c r="P22" s="554"/>
      <c r="Q22" s="554"/>
      <c r="R22" s="554"/>
      <c r="S22" s="554"/>
      <c r="T22" s="554"/>
      <c r="U22" s="554"/>
      <c r="V22" s="554"/>
      <c r="W22" s="554"/>
      <c r="X22" s="554"/>
      <c r="Y22" s="554"/>
      <c r="Z22" s="554"/>
      <c r="AA22" s="554"/>
      <c r="AB22" s="554"/>
      <c r="AC22" s="554"/>
    </row>
    <row r="23" spans="1:29" s="487" customFormat="1" ht="11.25" x14ac:dyDescent="0.2">
      <c r="B23" s="499" t="s">
        <v>1090</v>
      </c>
      <c r="C23" s="520" t="s">
        <v>1091</v>
      </c>
      <c r="D23" s="520"/>
      <c r="E23" s="525"/>
      <c r="F23" s="515"/>
      <c r="G23" s="515"/>
      <c r="H23" s="515"/>
      <c r="I23" s="1016">
        <f>SUM(J23:AC23)</f>
        <v>0</v>
      </c>
      <c r="J23" s="1021">
        <f>MAX(0,J8-J22*J19)</f>
        <v>0</v>
      </c>
      <c r="K23" s="1016">
        <f t="shared" ref="K23:AB23" si="2">MAX(0,K8-K22*K19)</f>
        <v>0</v>
      </c>
      <c r="L23" s="1016">
        <f t="shared" si="2"/>
        <v>0</v>
      </c>
      <c r="M23" s="1016">
        <f t="shared" si="2"/>
        <v>0</v>
      </c>
      <c r="N23" s="1016">
        <f t="shared" si="2"/>
        <v>0</v>
      </c>
      <c r="O23" s="1016">
        <f t="shared" si="2"/>
        <v>0</v>
      </c>
      <c r="P23" s="1016">
        <f t="shared" si="2"/>
        <v>0</v>
      </c>
      <c r="Q23" s="1016">
        <f t="shared" si="2"/>
        <v>0</v>
      </c>
      <c r="R23" s="1016">
        <f t="shared" si="2"/>
        <v>0</v>
      </c>
      <c r="S23" s="522">
        <f t="shared" si="2"/>
        <v>0</v>
      </c>
      <c r="T23" s="1016">
        <f t="shared" si="2"/>
        <v>0</v>
      </c>
      <c r="U23" s="1016">
        <f t="shared" si="2"/>
        <v>0</v>
      </c>
      <c r="V23" s="1016">
        <f t="shared" si="2"/>
        <v>0</v>
      </c>
      <c r="W23" s="1016">
        <f t="shared" si="2"/>
        <v>0</v>
      </c>
      <c r="X23" s="1016">
        <f t="shared" si="2"/>
        <v>0</v>
      </c>
      <c r="Y23" s="1016">
        <f t="shared" si="2"/>
        <v>0</v>
      </c>
      <c r="Z23" s="1016">
        <f t="shared" si="2"/>
        <v>0</v>
      </c>
      <c r="AA23" s="1016">
        <f t="shared" si="2"/>
        <v>0</v>
      </c>
      <c r="AB23" s="1016">
        <f t="shared" si="2"/>
        <v>0</v>
      </c>
      <c r="AC23" s="1016">
        <f>MAX(0,AC8-AC22*AC19)</f>
        <v>0</v>
      </c>
    </row>
    <row r="24" spans="1:29" s="487" customFormat="1" ht="11.25" x14ac:dyDescent="0.2">
      <c r="B24" s="499" t="s">
        <v>1092</v>
      </c>
      <c r="C24" s="520" t="s">
        <v>1093</v>
      </c>
      <c r="D24" s="555"/>
      <c r="E24" s="525"/>
      <c r="F24" s="515"/>
      <c r="G24" s="515"/>
      <c r="H24" s="515"/>
      <c r="I24" s="1016">
        <f>SUM(J24:AC24)</f>
        <v>0</v>
      </c>
      <c r="J24" s="1021">
        <f>IF(J9+J10&gt;0, J23*J10/(J9+J10), 0)</f>
        <v>0</v>
      </c>
      <c r="K24" s="1016">
        <f t="shared" ref="K24:AC24" si="3">IF(K9+K10&gt;0, K23*K10/(K9+K10), 0)</f>
        <v>0</v>
      </c>
      <c r="L24" s="1016">
        <f t="shared" si="3"/>
        <v>0</v>
      </c>
      <c r="M24" s="1016">
        <f t="shared" si="3"/>
        <v>0</v>
      </c>
      <c r="N24" s="1016">
        <f t="shared" si="3"/>
        <v>0</v>
      </c>
      <c r="O24" s="1016">
        <f t="shared" si="3"/>
        <v>0</v>
      </c>
      <c r="P24" s="1016">
        <f t="shared" si="3"/>
        <v>0</v>
      </c>
      <c r="Q24" s="1016">
        <f t="shared" si="3"/>
        <v>0</v>
      </c>
      <c r="R24" s="1016">
        <f t="shared" si="3"/>
        <v>0</v>
      </c>
      <c r="S24" s="522">
        <f t="shared" si="3"/>
        <v>0</v>
      </c>
      <c r="T24" s="1016">
        <f t="shared" si="3"/>
        <v>0</v>
      </c>
      <c r="U24" s="1016">
        <f t="shared" si="3"/>
        <v>0</v>
      </c>
      <c r="V24" s="1016">
        <f t="shared" si="3"/>
        <v>0</v>
      </c>
      <c r="W24" s="1016">
        <f t="shared" si="3"/>
        <v>0</v>
      </c>
      <c r="X24" s="1016">
        <f t="shared" si="3"/>
        <v>0</v>
      </c>
      <c r="Y24" s="1016">
        <f t="shared" si="3"/>
        <v>0</v>
      </c>
      <c r="Z24" s="1016">
        <f t="shared" si="3"/>
        <v>0</v>
      </c>
      <c r="AA24" s="1016">
        <f t="shared" si="3"/>
        <v>0</v>
      </c>
      <c r="AB24" s="1016">
        <f t="shared" si="3"/>
        <v>0</v>
      </c>
      <c r="AC24" s="1016">
        <f t="shared" si="3"/>
        <v>0</v>
      </c>
    </row>
    <row r="25" spans="1:29" s="487" customFormat="1" ht="11.25" x14ac:dyDescent="0.2">
      <c r="B25" s="499" t="s">
        <v>1094</v>
      </c>
      <c r="C25" s="520" t="s">
        <v>1095</v>
      </c>
      <c r="D25" s="520"/>
      <c r="E25" s="525"/>
      <c r="F25" s="515"/>
      <c r="G25" s="515"/>
      <c r="H25" s="515"/>
      <c r="I25" s="1016">
        <f>SUM(J25:AC25)</f>
        <v>0</v>
      </c>
      <c r="J25" s="1021">
        <f>J10-J24</f>
        <v>0</v>
      </c>
      <c r="K25" s="1016">
        <f t="shared" ref="K25:AC25" si="4">K10-K24</f>
        <v>0</v>
      </c>
      <c r="L25" s="1016">
        <f t="shared" si="4"/>
        <v>0</v>
      </c>
      <c r="M25" s="1016">
        <f t="shared" si="4"/>
        <v>0</v>
      </c>
      <c r="N25" s="1016">
        <f t="shared" si="4"/>
        <v>0</v>
      </c>
      <c r="O25" s="1016">
        <f t="shared" si="4"/>
        <v>0</v>
      </c>
      <c r="P25" s="1016">
        <f t="shared" si="4"/>
        <v>0</v>
      </c>
      <c r="Q25" s="1016">
        <f t="shared" si="4"/>
        <v>0</v>
      </c>
      <c r="R25" s="1016">
        <f t="shared" si="4"/>
        <v>0</v>
      </c>
      <c r="S25" s="522">
        <f t="shared" si="4"/>
        <v>0</v>
      </c>
      <c r="T25" s="1016">
        <f t="shared" si="4"/>
        <v>0</v>
      </c>
      <c r="U25" s="1016">
        <f t="shared" si="4"/>
        <v>0</v>
      </c>
      <c r="V25" s="1016">
        <f t="shared" si="4"/>
        <v>0</v>
      </c>
      <c r="W25" s="1016">
        <f t="shared" si="4"/>
        <v>0</v>
      </c>
      <c r="X25" s="1016">
        <f t="shared" si="4"/>
        <v>0</v>
      </c>
      <c r="Y25" s="1016">
        <f t="shared" si="4"/>
        <v>0</v>
      </c>
      <c r="Z25" s="1016">
        <f t="shared" si="4"/>
        <v>0</v>
      </c>
      <c r="AA25" s="1016">
        <f t="shared" si="4"/>
        <v>0</v>
      </c>
      <c r="AB25" s="1016">
        <f t="shared" si="4"/>
        <v>0</v>
      </c>
      <c r="AC25" s="1016">
        <f t="shared" si="4"/>
        <v>0</v>
      </c>
    </row>
    <row r="26" spans="1:29" s="487" customFormat="1" ht="11.25" x14ac:dyDescent="0.2"/>
    <row r="27" spans="1:29" s="487" customFormat="1" ht="11.25" x14ac:dyDescent="0.2">
      <c r="B27" s="499" t="s">
        <v>572</v>
      </c>
      <c r="C27" s="531" t="s">
        <v>752</v>
      </c>
      <c r="D27" s="520"/>
      <c r="E27" s="525"/>
      <c r="F27" s="515"/>
      <c r="G27" s="515"/>
      <c r="H27" s="515"/>
    </row>
    <row r="28" spans="1:29" s="487" customFormat="1" ht="11.25" x14ac:dyDescent="0.2">
      <c r="B28" s="499" t="s">
        <v>1096</v>
      </c>
      <c r="C28" s="520" t="s">
        <v>1097</v>
      </c>
      <c r="D28" s="520"/>
      <c r="E28" s="525"/>
      <c r="F28" s="515"/>
      <c r="G28" s="515"/>
      <c r="H28" s="515"/>
      <c r="J28" s="554"/>
      <c r="K28" s="554"/>
      <c r="L28" s="554"/>
      <c r="M28" s="554"/>
      <c r="N28" s="554"/>
      <c r="O28" s="554"/>
      <c r="P28" s="554"/>
      <c r="Q28" s="554"/>
      <c r="R28" s="554"/>
      <c r="S28" s="554"/>
      <c r="T28" s="554"/>
      <c r="U28" s="554"/>
      <c r="V28" s="554"/>
      <c r="W28" s="554"/>
      <c r="X28" s="554"/>
      <c r="Y28" s="554"/>
      <c r="Z28" s="554"/>
      <c r="AA28" s="554"/>
      <c r="AB28" s="554"/>
      <c r="AC28" s="554"/>
    </row>
    <row r="29" spans="1:29" s="487" customFormat="1" ht="11.25" x14ac:dyDescent="0.2">
      <c r="B29" s="499" t="s">
        <v>1098</v>
      </c>
      <c r="C29" s="556" t="s">
        <v>1099</v>
      </c>
      <c r="D29" s="520"/>
      <c r="E29" s="525"/>
      <c r="F29" s="515"/>
      <c r="G29" s="515"/>
      <c r="H29" s="515"/>
      <c r="I29" s="1016">
        <f>SUM(J29:AC29)</f>
        <v>0</v>
      </c>
      <c r="J29" s="1021">
        <f>MAX(0,J11-J28*J19)</f>
        <v>0</v>
      </c>
      <c r="K29" s="1016">
        <f t="shared" ref="K29:AB29" si="5">MAX(0,K11-K28*K19)</f>
        <v>0</v>
      </c>
      <c r="L29" s="1016">
        <f t="shared" si="5"/>
        <v>0</v>
      </c>
      <c r="M29" s="1016">
        <f t="shared" si="5"/>
        <v>0</v>
      </c>
      <c r="N29" s="1016">
        <f t="shared" si="5"/>
        <v>0</v>
      </c>
      <c r="O29" s="1016">
        <f t="shared" si="5"/>
        <v>0</v>
      </c>
      <c r="P29" s="1016">
        <f t="shared" si="5"/>
        <v>0</v>
      </c>
      <c r="Q29" s="1016">
        <f t="shared" si="5"/>
        <v>0</v>
      </c>
      <c r="R29" s="1016">
        <f t="shared" si="5"/>
        <v>0</v>
      </c>
      <c r="S29" s="522">
        <f t="shared" si="5"/>
        <v>0</v>
      </c>
      <c r="T29" s="1016">
        <f t="shared" si="5"/>
        <v>0</v>
      </c>
      <c r="U29" s="1016">
        <f t="shared" si="5"/>
        <v>0</v>
      </c>
      <c r="V29" s="1016">
        <f t="shared" si="5"/>
        <v>0</v>
      </c>
      <c r="W29" s="1016">
        <f t="shared" si="5"/>
        <v>0</v>
      </c>
      <c r="X29" s="1016">
        <f t="shared" si="5"/>
        <v>0</v>
      </c>
      <c r="Y29" s="1016">
        <f t="shared" si="5"/>
        <v>0</v>
      </c>
      <c r="Z29" s="1016">
        <f t="shared" si="5"/>
        <v>0</v>
      </c>
      <c r="AA29" s="1016">
        <f t="shared" si="5"/>
        <v>0</v>
      </c>
      <c r="AB29" s="1016">
        <f t="shared" si="5"/>
        <v>0</v>
      </c>
      <c r="AC29" s="1016">
        <f>MAX(0,AC11-AC28*AC19)</f>
        <v>0</v>
      </c>
    </row>
    <row r="30" spans="1:29" s="526" customFormat="1" ht="11.25" x14ac:dyDescent="0.2">
      <c r="B30" s="499" t="s">
        <v>1100</v>
      </c>
      <c r="C30" s="520" t="s">
        <v>1101</v>
      </c>
      <c r="D30" s="557"/>
      <c r="E30" s="525"/>
      <c r="F30" s="487"/>
      <c r="G30" s="525"/>
      <c r="H30" s="525"/>
      <c r="I30" s="1016">
        <f>SUM(J30:AC30)</f>
        <v>0</v>
      </c>
      <c r="J30" s="1021">
        <f>IF(J12+J13&gt;0, J29*J13/(J12+J13), 0)</f>
        <v>0</v>
      </c>
      <c r="K30" s="1016">
        <f t="shared" ref="K30:AC30" si="6">IF(K12+K13&gt;0, K29*K13/(K12+K13), 0)</f>
        <v>0</v>
      </c>
      <c r="L30" s="1016">
        <f t="shared" si="6"/>
        <v>0</v>
      </c>
      <c r="M30" s="1016">
        <f t="shared" si="6"/>
        <v>0</v>
      </c>
      <c r="N30" s="1016">
        <f t="shared" si="6"/>
        <v>0</v>
      </c>
      <c r="O30" s="1016">
        <f t="shared" si="6"/>
        <v>0</v>
      </c>
      <c r="P30" s="1016">
        <f t="shared" si="6"/>
        <v>0</v>
      </c>
      <c r="Q30" s="1016">
        <f t="shared" si="6"/>
        <v>0</v>
      </c>
      <c r="R30" s="1016">
        <f t="shared" si="6"/>
        <v>0</v>
      </c>
      <c r="S30" s="522">
        <f t="shared" si="6"/>
        <v>0</v>
      </c>
      <c r="T30" s="1016">
        <f t="shared" si="6"/>
        <v>0</v>
      </c>
      <c r="U30" s="1016">
        <f t="shared" si="6"/>
        <v>0</v>
      </c>
      <c r="V30" s="1016">
        <f t="shared" si="6"/>
        <v>0</v>
      </c>
      <c r="W30" s="1016">
        <f t="shared" si="6"/>
        <v>0</v>
      </c>
      <c r="X30" s="1016">
        <f t="shared" si="6"/>
        <v>0</v>
      </c>
      <c r="Y30" s="1016">
        <f t="shared" si="6"/>
        <v>0</v>
      </c>
      <c r="Z30" s="1016">
        <f t="shared" si="6"/>
        <v>0</v>
      </c>
      <c r="AA30" s="1016">
        <f t="shared" si="6"/>
        <v>0</v>
      </c>
      <c r="AB30" s="1016">
        <f t="shared" si="6"/>
        <v>0</v>
      </c>
      <c r="AC30" s="1016">
        <f t="shared" si="6"/>
        <v>0</v>
      </c>
    </row>
    <row r="31" spans="1:29" s="526" customFormat="1" ht="11.25" x14ac:dyDescent="0.2">
      <c r="B31" s="499" t="s">
        <v>1102</v>
      </c>
      <c r="C31" s="520" t="s">
        <v>1103</v>
      </c>
      <c r="D31" s="520"/>
      <c r="E31" s="525"/>
      <c r="F31" s="487"/>
      <c r="G31" s="525"/>
      <c r="H31" s="525"/>
      <c r="I31" s="1016">
        <f>SUM(J31:AC31)</f>
        <v>0</v>
      </c>
      <c r="J31" s="1021">
        <f>J13-J30</f>
        <v>0</v>
      </c>
      <c r="K31" s="1016">
        <f t="shared" ref="K31:AC31" si="7">K13-K30</f>
        <v>0</v>
      </c>
      <c r="L31" s="1016">
        <f t="shared" si="7"/>
        <v>0</v>
      </c>
      <c r="M31" s="1016">
        <f t="shared" si="7"/>
        <v>0</v>
      </c>
      <c r="N31" s="1016">
        <f t="shared" si="7"/>
        <v>0</v>
      </c>
      <c r="O31" s="1016">
        <f t="shared" si="7"/>
        <v>0</v>
      </c>
      <c r="P31" s="1016">
        <f t="shared" si="7"/>
        <v>0</v>
      </c>
      <c r="Q31" s="1016">
        <f t="shared" si="7"/>
        <v>0</v>
      </c>
      <c r="R31" s="1016">
        <f t="shared" si="7"/>
        <v>0</v>
      </c>
      <c r="S31" s="522">
        <f t="shared" si="7"/>
        <v>0</v>
      </c>
      <c r="T31" s="1016">
        <f t="shared" si="7"/>
        <v>0</v>
      </c>
      <c r="U31" s="1016">
        <f t="shared" si="7"/>
        <v>0</v>
      </c>
      <c r="V31" s="1016">
        <f t="shared" si="7"/>
        <v>0</v>
      </c>
      <c r="W31" s="1016">
        <f t="shared" si="7"/>
        <v>0</v>
      </c>
      <c r="X31" s="1016">
        <f t="shared" si="7"/>
        <v>0</v>
      </c>
      <c r="Y31" s="1016">
        <f t="shared" si="7"/>
        <v>0</v>
      </c>
      <c r="Z31" s="1016">
        <f t="shared" si="7"/>
        <v>0</v>
      </c>
      <c r="AA31" s="1016">
        <f t="shared" si="7"/>
        <v>0</v>
      </c>
      <c r="AB31" s="1016">
        <f t="shared" si="7"/>
        <v>0</v>
      </c>
      <c r="AC31" s="1016">
        <f t="shared" si="7"/>
        <v>0</v>
      </c>
    </row>
    <row r="32" spans="1:29" s="487" customFormat="1" ht="11.25" x14ac:dyDescent="0.2"/>
    <row r="33" spans="1:29" s="526" customFormat="1" ht="11.25" x14ac:dyDescent="0.2">
      <c r="B33" s="499" t="s">
        <v>573</v>
      </c>
      <c r="C33" s="531" t="s">
        <v>1104</v>
      </c>
      <c r="D33" s="520"/>
      <c r="E33" s="525"/>
      <c r="F33" s="487"/>
      <c r="G33" s="525"/>
      <c r="H33" s="525"/>
      <c r="I33" s="525"/>
      <c r="J33" s="525"/>
      <c r="K33" s="525"/>
      <c r="L33" s="525"/>
      <c r="M33" s="525"/>
      <c r="N33" s="525"/>
      <c r="O33" s="525"/>
      <c r="P33" s="525"/>
      <c r="Q33" s="525"/>
      <c r="R33" s="525"/>
      <c r="S33" s="525"/>
      <c r="T33" s="525"/>
      <c r="U33" s="525"/>
      <c r="V33" s="525"/>
      <c r="W33" s="525"/>
      <c r="X33" s="525"/>
      <c r="Y33" s="525"/>
      <c r="Z33" s="525"/>
      <c r="AA33" s="525"/>
      <c r="AB33" s="525"/>
      <c r="AC33" s="525"/>
    </row>
    <row r="34" spans="1:29" s="526" customFormat="1" ht="11.25" x14ac:dyDescent="0.2">
      <c r="B34" s="499" t="s">
        <v>1105</v>
      </c>
      <c r="C34" s="520" t="s">
        <v>1442</v>
      </c>
      <c r="D34" s="520"/>
      <c r="E34" s="525"/>
      <c r="F34" s="487"/>
      <c r="G34" s="525"/>
      <c r="H34" s="525"/>
      <c r="I34" s="525"/>
      <c r="J34" s="554"/>
      <c r="K34" s="554"/>
      <c r="L34" s="554"/>
      <c r="M34" s="554"/>
      <c r="N34" s="554"/>
      <c r="O34" s="554"/>
      <c r="P34" s="554"/>
      <c r="Q34" s="554"/>
      <c r="R34" s="554"/>
      <c r="S34" s="554"/>
      <c r="T34" s="554"/>
      <c r="U34" s="554"/>
      <c r="V34" s="554"/>
      <c r="W34" s="554"/>
      <c r="X34" s="554"/>
      <c r="Y34" s="554"/>
      <c r="Z34" s="554"/>
      <c r="AA34" s="554"/>
      <c r="AB34" s="554"/>
      <c r="AC34" s="554"/>
    </row>
    <row r="35" spans="1:29" s="526" customFormat="1" ht="11.25" x14ac:dyDescent="0.2">
      <c r="B35" s="499" t="s">
        <v>1106</v>
      </c>
      <c r="C35" s="517" t="s">
        <v>1107</v>
      </c>
      <c r="D35" s="520"/>
      <c r="E35" s="525"/>
      <c r="F35" s="487"/>
      <c r="G35" s="525"/>
      <c r="H35" s="525"/>
      <c r="I35" s="1016">
        <f t="shared" ref="I35:I41" si="8">SUM(J35:AC35)</f>
        <v>0</v>
      </c>
      <c r="J35" s="1021">
        <f>MAX(0,J14-J34*J19)</f>
        <v>0</v>
      </c>
      <c r="K35" s="1016">
        <f t="shared" ref="K35:AB35" si="9">MAX(0,K14-K34*K19)</f>
        <v>0</v>
      </c>
      <c r="L35" s="1016">
        <f t="shared" si="9"/>
        <v>0</v>
      </c>
      <c r="M35" s="1016">
        <f t="shared" si="9"/>
        <v>0</v>
      </c>
      <c r="N35" s="1016">
        <f t="shared" si="9"/>
        <v>0</v>
      </c>
      <c r="O35" s="1016">
        <f t="shared" si="9"/>
        <v>0</v>
      </c>
      <c r="P35" s="1016">
        <f t="shared" si="9"/>
        <v>0</v>
      </c>
      <c r="Q35" s="1016">
        <f t="shared" si="9"/>
        <v>0</v>
      </c>
      <c r="R35" s="1016">
        <f t="shared" si="9"/>
        <v>0</v>
      </c>
      <c r="S35" s="522">
        <f t="shared" si="9"/>
        <v>0</v>
      </c>
      <c r="T35" s="1016">
        <f t="shared" si="9"/>
        <v>0</v>
      </c>
      <c r="U35" s="1016">
        <f t="shared" si="9"/>
        <v>0</v>
      </c>
      <c r="V35" s="1016">
        <f t="shared" si="9"/>
        <v>0</v>
      </c>
      <c r="W35" s="1016">
        <f t="shared" si="9"/>
        <v>0</v>
      </c>
      <c r="X35" s="1016">
        <f t="shared" si="9"/>
        <v>0</v>
      </c>
      <c r="Y35" s="1016">
        <f t="shared" si="9"/>
        <v>0</v>
      </c>
      <c r="Z35" s="1016">
        <f t="shared" si="9"/>
        <v>0</v>
      </c>
      <c r="AA35" s="1016">
        <f t="shared" si="9"/>
        <v>0</v>
      </c>
      <c r="AB35" s="1016">
        <f t="shared" si="9"/>
        <v>0</v>
      </c>
      <c r="AC35" s="1016">
        <f>MAX(0,AC14-AC34*AC19)</f>
        <v>0</v>
      </c>
    </row>
    <row r="36" spans="1:29" s="526" customFormat="1" ht="11.25" x14ac:dyDescent="0.2">
      <c r="B36" s="499" t="s">
        <v>1108</v>
      </c>
      <c r="C36" s="517" t="s">
        <v>1101</v>
      </c>
      <c r="D36" s="520"/>
      <c r="E36" s="525"/>
      <c r="F36" s="487"/>
      <c r="G36" s="525"/>
      <c r="H36" s="525"/>
      <c r="I36" s="1016">
        <f t="shared" si="8"/>
        <v>0</v>
      </c>
      <c r="J36" s="1021">
        <f>IF(J15+J16&gt;0, J35*J16/(J15+J16), 0)</f>
        <v>0</v>
      </c>
      <c r="K36" s="1016">
        <f t="shared" ref="K36:AC36" si="10">IF(K15+K16&gt;0, K35*K16/(K15+K16), 0)</f>
        <v>0</v>
      </c>
      <c r="L36" s="1016">
        <f t="shared" si="10"/>
        <v>0</v>
      </c>
      <c r="M36" s="1016">
        <f t="shared" si="10"/>
        <v>0</v>
      </c>
      <c r="N36" s="1016">
        <f t="shared" si="10"/>
        <v>0</v>
      </c>
      <c r="O36" s="1016">
        <f t="shared" si="10"/>
        <v>0</v>
      </c>
      <c r="P36" s="1016">
        <f t="shared" si="10"/>
        <v>0</v>
      </c>
      <c r="Q36" s="1016">
        <f t="shared" si="10"/>
        <v>0</v>
      </c>
      <c r="R36" s="1016">
        <f t="shared" si="10"/>
        <v>0</v>
      </c>
      <c r="S36" s="522">
        <f t="shared" si="10"/>
        <v>0</v>
      </c>
      <c r="T36" s="1016">
        <f t="shared" si="10"/>
        <v>0</v>
      </c>
      <c r="U36" s="1016">
        <f t="shared" si="10"/>
        <v>0</v>
      </c>
      <c r="V36" s="1016">
        <f t="shared" si="10"/>
        <v>0</v>
      </c>
      <c r="W36" s="1016">
        <f t="shared" si="10"/>
        <v>0</v>
      </c>
      <c r="X36" s="1016">
        <f t="shared" si="10"/>
        <v>0</v>
      </c>
      <c r="Y36" s="1016">
        <f t="shared" si="10"/>
        <v>0</v>
      </c>
      <c r="Z36" s="1016">
        <f t="shared" si="10"/>
        <v>0</v>
      </c>
      <c r="AA36" s="1016">
        <f t="shared" si="10"/>
        <v>0</v>
      </c>
      <c r="AB36" s="1016">
        <f t="shared" si="10"/>
        <v>0</v>
      </c>
      <c r="AC36" s="1016">
        <f t="shared" si="10"/>
        <v>0</v>
      </c>
    </row>
    <row r="37" spans="1:29" s="526" customFormat="1" ht="12.75" customHeight="1" x14ac:dyDescent="0.2">
      <c r="B37" s="499" t="s">
        <v>1109</v>
      </c>
      <c r="C37" s="520" t="s">
        <v>1110</v>
      </c>
      <c r="D37" s="525"/>
      <c r="E37" s="525"/>
      <c r="F37" s="487"/>
      <c r="G37" s="525"/>
      <c r="H37" s="525"/>
      <c r="I37" s="1016">
        <f t="shared" si="8"/>
        <v>0</v>
      </c>
      <c r="J37" s="1021">
        <f>J16-J36</f>
        <v>0</v>
      </c>
      <c r="K37" s="1016">
        <f t="shared" ref="K37:AC37" si="11">K16-K36</f>
        <v>0</v>
      </c>
      <c r="L37" s="1016">
        <f t="shared" si="11"/>
        <v>0</v>
      </c>
      <c r="M37" s="1016">
        <f t="shared" si="11"/>
        <v>0</v>
      </c>
      <c r="N37" s="1016">
        <f t="shared" si="11"/>
        <v>0</v>
      </c>
      <c r="O37" s="1016">
        <f t="shared" si="11"/>
        <v>0</v>
      </c>
      <c r="P37" s="1016">
        <f t="shared" si="11"/>
        <v>0</v>
      </c>
      <c r="Q37" s="1016">
        <f t="shared" si="11"/>
        <v>0</v>
      </c>
      <c r="R37" s="1016">
        <f t="shared" si="11"/>
        <v>0</v>
      </c>
      <c r="S37" s="522">
        <f t="shared" si="11"/>
        <v>0</v>
      </c>
      <c r="T37" s="1016">
        <f t="shared" si="11"/>
        <v>0</v>
      </c>
      <c r="U37" s="1016">
        <f t="shared" si="11"/>
        <v>0</v>
      </c>
      <c r="V37" s="1016">
        <f t="shared" si="11"/>
        <v>0</v>
      </c>
      <c r="W37" s="1016">
        <f t="shared" si="11"/>
        <v>0</v>
      </c>
      <c r="X37" s="1016">
        <f t="shared" si="11"/>
        <v>0</v>
      </c>
      <c r="Y37" s="1016">
        <f t="shared" si="11"/>
        <v>0</v>
      </c>
      <c r="Z37" s="1016">
        <f t="shared" si="11"/>
        <v>0</v>
      </c>
      <c r="AA37" s="1016">
        <f t="shared" si="11"/>
        <v>0</v>
      </c>
      <c r="AB37" s="1016">
        <f t="shared" si="11"/>
        <v>0</v>
      </c>
      <c r="AC37" s="1016">
        <f t="shared" si="11"/>
        <v>0</v>
      </c>
    </row>
    <row r="38" spans="1:29" s="526" customFormat="1" ht="12.75" customHeight="1" x14ac:dyDescent="0.2">
      <c r="B38" s="499" t="s">
        <v>833</v>
      </c>
      <c r="C38" s="517"/>
      <c r="D38" s="525"/>
      <c r="E38" s="525"/>
      <c r="F38" s="487"/>
      <c r="G38" s="525"/>
      <c r="H38" s="525"/>
      <c r="I38" s="519"/>
      <c r="J38" s="519"/>
      <c r="K38" s="519"/>
      <c r="L38" s="519"/>
      <c r="M38" s="519"/>
      <c r="N38" s="519"/>
      <c r="O38" s="519"/>
      <c r="P38" s="519"/>
      <c r="Q38" s="519"/>
      <c r="R38" s="519"/>
      <c r="S38" s="519"/>
      <c r="T38" s="519"/>
      <c r="U38" s="519"/>
      <c r="V38" s="519"/>
      <c r="W38" s="519"/>
      <c r="X38" s="519"/>
      <c r="Y38" s="519"/>
      <c r="Z38" s="1022"/>
      <c r="AA38" s="1022"/>
      <c r="AB38" s="1022"/>
      <c r="AC38" s="519"/>
    </row>
    <row r="39" spans="1:29" s="526" customFormat="1" ht="12.75" customHeight="1" x14ac:dyDescent="0.2">
      <c r="A39" s="487"/>
      <c r="B39" s="499" t="s">
        <v>100</v>
      </c>
      <c r="C39" s="525" t="s">
        <v>969</v>
      </c>
      <c r="D39" s="520"/>
      <c r="E39" s="525"/>
      <c r="F39" s="487"/>
      <c r="G39" s="525"/>
      <c r="H39" s="525"/>
      <c r="I39" s="1016">
        <f>SUM(J39:AC39)</f>
        <v>0</v>
      </c>
      <c r="J39" s="1021">
        <f>MAX(0,J25)</f>
        <v>0</v>
      </c>
      <c r="K39" s="1016">
        <f t="shared" ref="K39:AC39" si="12">MAX(0,K25)</f>
        <v>0</v>
      </c>
      <c r="L39" s="1016">
        <f t="shared" si="12"/>
        <v>0</v>
      </c>
      <c r="M39" s="1016">
        <f t="shared" si="12"/>
        <v>0</v>
      </c>
      <c r="N39" s="1016">
        <f t="shared" si="12"/>
        <v>0</v>
      </c>
      <c r="O39" s="1016">
        <f t="shared" si="12"/>
        <v>0</v>
      </c>
      <c r="P39" s="1016">
        <f t="shared" si="12"/>
        <v>0</v>
      </c>
      <c r="Q39" s="1016">
        <f t="shared" si="12"/>
        <v>0</v>
      </c>
      <c r="R39" s="1016">
        <f t="shared" si="12"/>
        <v>0</v>
      </c>
      <c r="S39" s="522">
        <f t="shared" si="12"/>
        <v>0</v>
      </c>
      <c r="T39" s="1016">
        <f t="shared" si="12"/>
        <v>0</v>
      </c>
      <c r="U39" s="1016">
        <f t="shared" si="12"/>
        <v>0</v>
      </c>
      <c r="V39" s="1016">
        <f t="shared" si="12"/>
        <v>0</v>
      </c>
      <c r="W39" s="1016">
        <f t="shared" si="12"/>
        <v>0</v>
      </c>
      <c r="X39" s="1016">
        <f t="shared" si="12"/>
        <v>0</v>
      </c>
      <c r="Y39" s="1016">
        <f t="shared" si="12"/>
        <v>0</v>
      </c>
      <c r="Z39" s="1016">
        <f t="shared" si="12"/>
        <v>0</v>
      </c>
      <c r="AA39" s="1016">
        <f t="shared" si="12"/>
        <v>0</v>
      </c>
      <c r="AB39" s="1016">
        <f t="shared" si="12"/>
        <v>0</v>
      </c>
      <c r="AC39" s="1016">
        <f t="shared" si="12"/>
        <v>0</v>
      </c>
    </row>
    <row r="40" spans="1:29" s="526" customFormat="1" ht="12.75" customHeight="1" x14ac:dyDescent="0.2">
      <c r="B40" s="499" t="s">
        <v>101</v>
      </c>
      <c r="C40" s="525" t="s">
        <v>1111</v>
      </c>
      <c r="D40" s="520"/>
      <c r="E40" s="525"/>
      <c r="F40" s="487"/>
      <c r="G40" s="525"/>
      <c r="H40" s="525"/>
      <c r="I40" s="1016">
        <f t="shared" si="8"/>
        <v>0</v>
      </c>
      <c r="J40" s="1021">
        <f>MAX(0,J31-J39)</f>
        <v>0</v>
      </c>
      <c r="K40" s="1016">
        <f>MAX(0,K31-K39)</f>
        <v>0</v>
      </c>
      <c r="L40" s="1016">
        <f t="shared" ref="L40:AC40" si="13">MAX(0,L31-L39)</f>
        <v>0</v>
      </c>
      <c r="M40" s="1016">
        <f t="shared" si="13"/>
        <v>0</v>
      </c>
      <c r="N40" s="1016">
        <f t="shared" si="13"/>
        <v>0</v>
      </c>
      <c r="O40" s="1016">
        <f t="shared" si="13"/>
        <v>0</v>
      </c>
      <c r="P40" s="1016">
        <f t="shared" si="13"/>
        <v>0</v>
      </c>
      <c r="Q40" s="1016">
        <f t="shared" si="13"/>
        <v>0</v>
      </c>
      <c r="R40" s="1016">
        <f t="shared" si="13"/>
        <v>0</v>
      </c>
      <c r="S40" s="522">
        <f t="shared" si="13"/>
        <v>0</v>
      </c>
      <c r="T40" s="1016">
        <f t="shared" si="13"/>
        <v>0</v>
      </c>
      <c r="U40" s="1016">
        <f t="shared" si="13"/>
        <v>0</v>
      </c>
      <c r="V40" s="1016">
        <f t="shared" si="13"/>
        <v>0</v>
      </c>
      <c r="W40" s="1016">
        <f t="shared" si="13"/>
        <v>0</v>
      </c>
      <c r="X40" s="1016">
        <f t="shared" si="13"/>
        <v>0</v>
      </c>
      <c r="Y40" s="1016">
        <f t="shared" si="13"/>
        <v>0</v>
      </c>
      <c r="Z40" s="1016">
        <f t="shared" si="13"/>
        <v>0</v>
      </c>
      <c r="AA40" s="1016">
        <f t="shared" si="13"/>
        <v>0</v>
      </c>
      <c r="AB40" s="1016">
        <f t="shared" si="13"/>
        <v>0</v>
      </c>
      <c r="AC40" s="1016">
        <f t="shared" si="13"/>
        <v>0</v>
      </c>
    </row>
    <row r="41" spans="1:29" s="526" customFormat="1" ht="12.75" customHeight="1" x14ac:dyDescent="0.2">
      <c r="B41" s="499" t="s">
        <v>102</v>
      </c>
      <c r="C41" s="525" t="s">
        <v>1112</v>
      </c>
      <c r="D41" s="525"/>
      <c r="E41" s="525"/>
      <c r="F41" s="487"/>
      <c r="G41" s="525"/>
      <c r="H41" s="525"/>
      <c r="I41" s="1016">
        <f t="shared" si="8"/>
        <v>0</v>
      </c>
      <c r="J41" s="1021">
        <f>MAX(0,J37-J39-J40)</f>
        <v>0</v>
      </c>
      <c r="K41" s="1016">
        <f t="shared" ref="K41:AC41" si="14">MAX(0,K37-K39-K40)</f>
        <v>0</v>
      </c>
      <c r="L41" s="1016">
        <f t="shared" si="14"/>
        <v>0</v>
      </c>
      <c r="M41" s="1016">
        <f t="shared" si="14"/>
        <v>0</v>
      </c>
      <c r="N41" s="1016">
        <f t="shared" si="14"/>
        <v>0</v>
      </c>
      <c r="O41" s="1016">
        <f t="shared" si="14"/>
        <v>0</v>
      </c>
      <c r="P41" s="1016">
        <f t="shared" si="14"/>
        <v>0</v>
      </c>
      <c r="Q41" s="1016">
        <f t="shared" si="14"/>
        <v>0</v>
      </c>
      <c r="R41" s="1016">
        <f t="shared" si="14"/>
        <v>0</v>
      </c>
      <c r="S41" s="522">
        <f t="shared" si="14"/>
        <v>0</v>
      </c>
      <c r="T41" s="1016">
        <f t="shared" si="14"/>
        <v>0</v>
      </c>
      <c r="U41" s="1016">
        <f t="shared" si="14"/>
        <v>0</v>
      </c>
      <c r="V41" s="1016">
        <f t="shared" si="14"/>
        <v>0</v>
      </c>
      <c r="W41" s="1016">
        <f t="shared" si="14"/>
        <v>0</v>
      </c>
      <c r="X41" s="1016">
        <f t="shared" si="14"/>
        <v>0</v>
      </c>
      <c r="Y41" s="1016">
        <f t="shared" si="14"/>
        <v>0</v>
      </c>
      <c r="Z41" s="1016">
        <f t="shared" si="14"/>
        <v>0</v>
      </c>
      <c r="AA41" s="1016">
        <f t="shared" si="14"/>
        <v>0</v>
      </c>
      <c r="AB41" s="1016">
        <f t="shared" si="14"/>
        <v>0</v>
      </c>
      <c r="AC41" s="1016">
        <f t="shared" si="14"/>
        <v>0</v>
      </c>
    </row>
    <row r="42" spans="1:29" s="526" customFormat="1" ht="12.75" customHeight="1" x14ac:dyDescent="0.2">
      <c r="B42" s="499"/>
      <c r="C42" s="517"/>
      <c r="D42" s="525"/>
      <c r="E42" s="525"/>
      <c r="F42" s="487"/>
      <c r="G42" s="525"/>
      <c r="H42" s="525"/>
      <c r="I42" s="487"/>
      <c r="J42" s="487"/>
    </row>
    <row r="43" spans="1:29" s="526" customFormat="1" ht="12.75" customHeight="1" x14ac:dyDescent="0.2">
      <c r="B43" s="499" t="s">
        <v>749</v>
      </c>
      <c r="C43" s="530" t="s">
        <v>1147</v>
      </c>
      <c r="D43" s="525"/>
      <c r="E43" s="525"/>
      <c r="F43" s="487"/>
      <c r="G43" s="525"/>
      <c r="H43" s="525"/>
      <c r="I43" s="487"/>
      <c r="J43" s="487"/>
    </row>
    <row r="44" spans="1:29" s="526" customFormat="1" ht="12.75" customHeight="1" x14ac:dyDescent="0.2">
      <c r="B44" s="499" t="s">
        <v>1148</v>
      </c>
      <c r="C44" s="520" t="s">
        <v>1149</v>
      </c>
      <c r="D44" s="525"/>
      <c r="E44" s="525"/>
      <c r="F44" s="487"/>
      <c r="G44" s="525"/>
      <c r="H44" s="525"/>
      <c r="I44" s="518"/>
      <c r="J44" s="487"/>
    </row>
    <row r="45" spans="1:29" s="526" customFormat="1" ht="12.75" customHeight="1" x14ac:dyDescent="0.2">
      <c r="B45" s="499" t="s">
        <v>1150</v>
      </c>
      <c r="C45" s="520" t="s">
        <v>1151</v>
      </c>
      <c r="D45" s="525"/>
      <c r="E45" s="525"/>
      <c r="F45" s="487"/>
      <c r="G45" s="525"/>
      <c r="H45" s="525"/>
      <c r="I45" s="1016">
        <v>0</v>
      </c>
      <c r="J45" s="487"/>
    </row>
    <row r="46" spans="1:29" s="526" customFormat="1" ht="12.75" customHeight="1" x14ac:dyDescent="0.2">
      <c r="B46" s="499" t="s">
        <v>1152</v>
      </c>
      <c r="C46" s="520" t="s">
        <v>1153</v>
      </c>
      <c r="D46" s="525"/>
      <c r="E46" s="525"/>
      <c r="F46" s="487"/>
      <c r="G46" s="525"/>
      <c r="H46" s="525"/>
      <c r="I46" s="518"/>
      <c r="J46" s="487"/>
    </row>
    <row r="47" spans="1:29" s="526" customFormat="1" ht="12.75" customHeight="1" x14ac:dyDescent="0.2">
      <c r="B47" s="499" t="s">
        <v>1154</v>
      </c>
      <c r="C47" s="520" t="s">
        <v>1155</v>
      </c>
      <c r="D47" s="525"/>
      <c r="E47" s="525"/>
      <c r="F47" s="487"/>
      <c r="G47" s="525"/>
      <c r="H47" s="525"/>
      <c r="I47" s="1016">
        <v>0</v>
      </c>
      <c r="J47" s="487"/>
    </row>
    <row r="48" spans="1:29" s="526" customFormat="1" ht="12.75" customHeight="1" x14ac:dyDescent="0.2">
      <c r="B48" s="499" t="s">
        <v>1156</v>
      </c>
      <c r="C48" s="520" t="s">
        <v>1157</v>
      </c>
      <c r="D48" s="525"/>
      <c r="E48" s="525"/>
      <c r="F48" s="487"/>
      <c r="G48" s="525"/>
      <c r="H48" s="525"/>
      <c r="I48" s="518"/>
      <c r="J48" s="487"/>
    </row>
    <row r="49" spans="2:10" s="526" customFormat="1" ht="12.75" customHeight="1" x14ac:dyDescent="0.2">
      <c r="B49" s="499" t="s">
        <v>1158</v>
      </c>
      <c r="C49" s="520" t="s">
        <v>1159</v>
      </c>
      <c r="D49" s="525"/>
      <c r="E49" s="525"/>
      <c r="F49" s="487"/>
      <c r="G49" s="525"/>
      <c r="H49" s="525"/>
      <c r="I49" s="1016">
        <v>0</v>
      </c>
      <c r="J49" s="487"/>
    </row>
    <row r="50" spans="2:10" s="526" customFormat="1" ht="12.75" customHeight="1" x14ac:dyDescent="0.2">
      <c r="B50" s="499"/>
      <c r="C50" s="517"/>
      <c r="D50" s="525"/>
      <c r="E50" s="525"/>
      <c r="F50" s="487"/>
      <c r="G50" s="525"/>
      <c r="H50" s="525"/>
      <c r="I50" s="487"/>
      <c r="J50" s="487"/>
    </row>
    <row r="51" spans="2:10" s="526" customFormat="1" ht="12.75" customHeight="1" x14ac:dyDescent="0.2">
      <c r="B51" s="499"/>
      <c r="C51" s="517"/>
      <c r="D51" s="525"/>
      <c r="E51" s="525"/>
      <c r="F51" s="487"/>
      <c r="G51" s="525"/>
      <c r="H51" s="525"/>
      <c r="I51" s="487"/>
      <c r="J51" s="487"/>
    </row>
    <row r="52" spans="2:10" s="526" customFormat="1" ht="12.75" customHeight="1" x14ac:dyDescent="0.2">
      <c r="B52" s="499"/>
      <c r="C52" s="530"/>
      <c r="D52" s="525"/>
      <c r="E52" s="525"/>
      <c r="F52" s="487"/>
      <c r="G52" s="525"/>
      <c r="H52" s="525"/>
      <c r="I52" s="487"/>
      <c r="J52" s="487"/>
    </row>
    <row r="53" spans="2:10" ht="11.25" hidden="1" x14ac:dyDescent="0.2"/>
    <row r="54" spans="2:10" ht="11.25" hidden="1" x14ac:dyDescent="0.2"/>
    <row r="55" spans="2:10" ht="11.25" hidden="1" x14ac:dyDescent="0.2"/>
    <row r="56" spans="2:10" ht="11.25" hidden="1" x14ac:dyDescent="0.2"/>
    <row r="57" spans="2:10" ht="11.25" hidden="1" x14ac:dyDescent="0.2"/>
    <row r="58" spans="2:10" ht="11.25" hidden="1" x14ac:dyDescent="0.2"/>
    <row r="59" spans="2:10" ht="11.25" hidden="1" x14ac:dyDescent="0.2"/>
    <row r="60" spans="2:10" ht="11.25" hidden="1" x14ac:dyDescent="0.2"/>
    <row r="61" spans="2:10" ht="11.25" hidden="1" x14ac:dyDescent="0.2"/>
    <row r="62" spans="2:10" ht="11.25" hidden="1" x14ac:dyDescent="0.2"/>
    <row r="63" spans="2:10" ht="11.25" hidden="1" x14ac:dyDescent="0.2"/>
    <row r="64" spans="2:10" ht="11.25" hidden="1" x14ac:dyDescent="0.2"/>
    <row r="65" ht="11.25" hidden="1" x14ac:dyDescent="0.2"/>
    <row r="66" ht="11.25" hidden="1" x14ac:dyDescent="0.2"/>
    <row r="67" ht="11.25" hidden="1" x14ac:dyDescent="0.2"/>
    <row r="68" ht="11.25" hidden="1" x14ac:dyDescent="0.2"/>
    <row r="69" ht="11.25" hidden="1" x14ac:dyDescent="0.2"/>
    <row r="70" ht="11.25" hidden="1" x14ac:dyDescent="0.2"/>
    <row r="71" ht="11.25" hidden="1" x14ac:dyDescent="0.2"/>
    <row r="72" ht="11.25" hidden="1" x14ac:dyDescent="0.2"/>
    <row r="73" ht="11.25" hidden="1" x14ac:dyDescent="0.2"/>
    <row r="74" ht="11.25" hidden="1" x14ac:dyDescent="0.2"/>
    <row r="75" ht="11.25" hidden="1" x14ac:dyDescent="0.2"/>
    <row r="76" ht="11.25" hidden="1" x14ac:dyDescent="0.2"/>
    <row r="77" ht="11.25" hidden="1" x14ac:dyDescent="0.2"/>
    <row r="78" ht="11.25" hidden="1" x14ac:dyDescent="0.2"/>
    <row r="79" ht="11.25" hidden="1" x14ac:dyDescent="0.2"/>
    <row r="80" ht="11.25" hidden="1" x14ac:dyDescent="0.2"/>
    <row r="81" ht="11.25" hidden="1" x14ac:dyDescent="0.2"/>
    <row r="82" ht="11.25" hidden="1" x14ac:dyDescent="0.2"/>
    <row r="83" ht="11.25" hidden="1" x14ac:dyDescent="0.2"/>
    <row r="84" ht="11.25" hidden="1" x14ac:dyDescent="0.2"/>
    <row r="85" ht="11.25" hidden="1" x14ac:dyDescent="0.2"/>
    <row r="86" ht="11.25" hidden="1" x14ac:dyDescent="0.2"/>
    <row r="87" ht="11.25" hidden="1" x14ac:dyDescent="0.2"/>
    <row r="88" ht="11.25" hidden="1" x14ac:dyDescent="0.2"/>
    <row r="89" ht="11.25" hidden="1" x14ac:dyDescent="0.2"/>
    <row r="90" ht="11.25" hidden="1" x14ac:dyDescent="0.2"/>
    <row r="91" ht="11.25" hidden="1" x14ac:dyDescent="0.2"/>
    <row r="92" ht="11.25" hidden="1" x14ac:dyDescent="0.2"/>
    <row r="93" ht="11.25" hidden="1" x14ac:dyDescent="0.2"/>
    <row r="94" ht="11.25" hidden="1" x14ac:dyDescent="0.2"/>
    <row r="95" ht="11.25" hidden="1" x14ac:dyDescent="0.2"/>
    <row r="96" ht="11.25" hidden="1" x14ac:dyDescent="0.2"/>
    <row r="97" ht="11.25" hidden="1" x14ac:dyDescent="0.2"/>
    <row r="98" ht="11.25" hidden="1" x14ac:dyDescent="0.2"/>
    <row r="99" ht="11.25" hidden="1" x14ac:dyDescent="0.2"/>
    <row r="100" ht="11.25" hidden="1" x14ac:dyDescent="0.2"/>
    <row r="101" ht="11.25" hidden="1" x14ac:dyDescent="0.2"/>
    <row r="102" ht="11.25" hidden="1" x14ac:dyDescent="0.2"/>
    <row r="103" ht="11.25" hidden="1" x14ac:dyDescent="0.2"/>
    <row r="104" ht="11.25" hidden="1" x14ac:dyDescent="0.2"/>
    <row r="105" ht="11.25" hidden="1" x14ac:dyDescent="0.2"/>
    <row r="106" ht="11.25" hidden="1" x14ac:dyDescent="0.2"/>
    <row r="107" ht="11.25" hidden="1" x14ac:dyDescent="0.2"/>
    <row r="108" ht="11.25" hidden="1" x14ac:dyDescent="0.2"/>
    <row r="109" ht="11.25" hidden="1" x14ac:dyDescent="0.2"/>
    <row r="110" ht="11.25" hidden="1" x14ac:dyDescent="0.2"/>
  </sheetData>
  <sheetProtection algorithmName="SHA-512" hashValue="n8Pgj6XqqSXeg/1PX/QHAOtA+7qMLmg4Pa40htiL5KgfL55iGvp6vaJs7k03FJY3x6dhCLO61zw4whTaRIk4UQ==" saltValue="POqYA73AO4hvfop9oSW98g==" spinCount="100000" sheet="1" objects="1" scenarios="1"/>
  <mergeCells count="1">
    <mergeCell ref="A17:A19"/>
  </mergeCells>
  <dataValidations count="1">
    <dataValidation allowBlank="1" showErrorMessage="1" sqref="AC1"/>
  </dataValidations>
  <pageMargins left="0.34" right="0.34" top="0.5" bottom="0.4" header="0.2" footer="0.2"/>
  <pageSetup paperSize="9" scale="70" fitToHeight="3" orientation="landscape" r:id="rId1"/>
  <headerFooter alignWithMargins="0">
    <oddFooter>&amp;L&amp;8&amp;A&amp;R&amp;8&amp;P of &amp;N</oddFooter>
  </headerFooter>
  <colBreaks count="1" manualBreakCount="1">
    <brk id="18" max="4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18</vt:i4>
      </vt:variant>
    </vt:vector>
  </HeadingPairs>
  <TitlesOfParts>
    <vt:vector size="56" baseType="lpstr">
      <vt:lpstr>Cover sheet</vt:lpstr>
      <vt:lpstr>Subsidiaries</vt:lpstr>
      <vt:lpstr>Sec A Balance Sheet - SF</vt:lpstr>
      <vt:lpstr>Sec A Balance Sheet - URIA&amp;RIA</vt:lpstr>
      <vt:lpstr>Sec A P&amp;L</vt:lpstr>
      <vt:lpstr>Sec A Trading &amp; Banking Book</vt:lpstr>
      <vt:lpstr>Regulatory Adjustments</vt:lpstr>
      <vt:lpstr>Capital Base - Conso</vt:lpstr>
      <vt:lpstr>Minority</vt:lpstr>
      <vt:lpstr>Capital Base - Solo</vt:lpstr>
      <vt:lpstr>Sec B - CR - SF</vt:lpstr>
      <vt:lpstr>Sec B - CR - URIA</vt:lpstr>
      <vt:lpstr>Sec B - MR</vt:lpstr>
      <vt:lpstr>Sec B OpR - BIA</vt:lpstr>
      <vt:lpstr>Sec B OpR - STA</vt:lpstr>
      <vt:lpstr>Sec C1 - Fin-Rec - SF-Cons</vt:lpstr>
      <vt:lpstr>Sec C1 - Fin-Rec - SF-Bah</vt:lpstr>
      <vt:lpstr>Sec C2 - Fin-Rec - URIA -Cons</vt:lpstr>
      <vt:lpstr>Sec C2 - Fin-Rec - URIA -Bah</vt:lpstr>
      <vt:lpstr>Sec C3 - Fin-Rec - RIA -Cons</vt:lpstr>
      <vt:lpstr>Sec C3 - Fin-Rec - RIA -Bah</vt:lpstr>
      <vt:lpstr>Sec C2 - Investment</vt:lpstr>
      <vt:lpstr>Sec C3 - Provision</vt:lpstr>
      <vt:lpstr>Sec C4 - Movements   </vt:lpstr>
      <vt:lpstr>Sec C5 - Bank Exposures</vt:lpstr>
      <vt:lpstr>Sec C6 - Non Bank Exposures </vt:lpstr>
      <vt:lpstr>Sec C7 - Fund Providers</vt:lpstr>
      <vt:lpstr>Sec C8 - RIA Acc Holder</vt:lpstr>
      <vt:lpstr>Sec C9 - Related Party LE</vt:lpstr>
      <vt:lpstr>Sec C10 - Non Islamic Sources</vt:lpstr>
      <vt:lpstr>Sec D1 Liquid A&amp;L </vt:lpstr>
      <vt:lpstr>Sec D2 - Inflow (SF&amp;CA)</vt:lpstr>
      <vt:lpstr>Sec D3- Outflow (SF&amp;CA)</vt:lpstr>
      <vt:lpstr>Sec D4 - Inflow (URIA)</vt:lpstr>
      <vt:lpstr>Sec D5 - Outflow (URIA)</vt:lpstr>
      <vt:lpstr>Sec D6 - Inflow (RIA)</vt:lpstr>
      <vt:lpstr>Sec D7 - Outflow (RIA)</vt:lpstr>
      <vt:lpstr>Sec D8 - Liquidity Mismatch</vt:lpstr>
      <vt:lpstr>'Capital Base - Conso'!Print_Area</vt:lpstr>
      <vt:lpstr>'Capital Base - Solo'!Print_Area</vt:lpstr>
      <vt:lpstr>Minority!Print_Area</vt:lpstr>
      <vt:lpstr>'Regulatory Adjustments'!Print_Area</vt:lpstr>
      <vt:lpstr>'Sec A P&amp;L'!Print_Area</vt:lpstr>
      <vt:lpstr>'Sec A Trading &amp; Banking Book'!Print_Area</vt:lpstr>
      <vt:lpstr>'Sec B - CR - SF'!Print_Area</vt:lpstr>
      <vt:lpstr>'Sec B - CR - URIA'!Print_Area</vt:lpstr>
      <vt:lpstr>'Sec C9 - Related Party LE'!Print_Area</vt:lpstr>
      <vt:lpstr>'Sec D1 Liquid A&amp;L '!Print_Area</vt:lpstr>
      <vt:lpstr>'Capital Base - Conso'!Print_Titles</vt:lpstr>
      <vt:lpstr>'Capital Base - Solo'!Print_Titles</vt:lpstr>
      <vt:lpstr>Minority!Print_Titles</vt:lpstr>
      <vt:lpstr>'Sec A Balance Sheet - SF'!Print_Titles</vt:lpstr>
      <vt:lpstr>'Sec A Balance Sheet - URIA&amp;RIA'!Print_Titles</vt:lpstr>
      <vt:lpstr>'Sec B - CR - SF'!Print_Titles</vt:lpstr>
      <vt:lpstr>'Sec B - CR - URIA'!Print_Titles</vt:lpstr>
      <vt:lpstr>Subsidiaries!Print_Titles</vt:lpstr>
    </vt:vector>
  </TitlesOfParts>
  <Company>Ernst &amp; Young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YourNameHere</dc:creator>
  <cp:lastModifiedBy>Jenna Bryce</cp:lastModifiedBy>
  <cp:lastPrinted>2016-07-31T06:39:48Z</cp:lastPrinted>
  <dcterms:created xsi:type="dcterms:W3CDTF">2006-11-13T06:44:09Z</dcterms:created>
  <dcterms:modified xsi:type="dcterms:W3CDTF">2016-08-17T10:05:01Z</dcterms:modified>
</cp:coreProperties>
</file>