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8366" lockStructure="1"/>
  <bookViews>
    <workbookView xWindow="450" yWindow="2475" windowWidth="12120" windowHeight="5415" tabRatio="889" activeTab="2"/>
  </bookViews>
  <sheets>
    <sheet name="Cover Sheet" sheetId="78" r:id="rId1"/>
    <sheet name="Sec A Balance Sheet" sheetId="79" r:id="rId2"/>
    <sheet name="Sec A Cumulative P &amp; L" sheetId="80" r:id="rId3"/>
    <sheet name="Sec A Control Sheet" sheetId="81" r:id="rId4"/>
    <sheet name="Sec B CA1 - Capital" sheetId="6" r:id="rId5"/>
    <sheet name="Sec B CA2 - CAR Conso" sheetId="55" r:id="rId6"/>
    <sheet name="Sec B CA2 - CAR Solo" sheetId="111" r:id="rId7"/>
    <sheet name="Sec B CR5b -Risk Weighted Asset" sheetId="46" r:id="rId8"/>
    <sheet name="Sec B IRB - Credit Risk" sheetId="76" r:id="rId9"/>
    <sheet name="Sec B MR - Market Risk" sheetId="26" r:id="rId10"/>
    <sheet name="Sec B VaR - Market Risk" sheetId="115" r:id="rId11"/>
    <sheet name="Sec B OpR - BIA" sheetId="54" r:id="rId12"/>
    <sheet name="Sec B OpR - STA" sheetId="112" r:id="rId13"/>
    <sheet name="Sec C1 Classification" sheetId="116" r:id="rId14"/>
    <sheet name="Sec C2 Investments" sheetId="85" r:id="rId15"/>
    <sheet name="Sec C3 Provisions for Losses" sheetId="113" r:id="rId16"/>
    <sheet name="Sec C4 Movement in FV" sheetId="89" r:id="rId17"/>
    <sheet name="Sec C5 Largest Bank Exposures" sheetId="90" r:id="rId18"/>
    <sheet name="Sec C6 Largest NonBank Exposure" sheetId="119" r:id="rId19"/>
    <sheet name="Sec D1 Liquid A&amp;L NSF" sheetId="94" r:id="rId20"/>
    <sheet name="Sec D2 Maturity Band" sheetId="96" r:id="rId21"/>
    <sheet name="Sec D3 Largest Bank Depositors" sheetId="98" r:id="rId22"/>
    <sheet name="Sec D4 NonBank Depositors" sheetId="99" r:id="rId23"/>
    <sheet name="Sec D5 Related Party LE" sheetId="120" r:id="rId24"/>
  </sheets>
  <externalReferences>
    <externalReference r:id="rId25"/>
  </externalReferences>
  <definedNames>
    <definedName name="OpRiskApproach">[1]Parameters!$C$346:$C$347</definedName>
    <definedName name="_xlnm.Print_Area" localSheetId="0">'Cover Sheet'!$A:$G</definedName>
    <definedName name="_xlnm.Print_Area" localSheetId="1">'Sec A Balance Sheet'!$A$1:$L$59</definedName>
    <definedName name="_xlnm.Print_Area" localSheetId="3">'Sec A Control Sheet'!$A:$L</definedName>
    <definedName name="_xlnm.Print_Area" localSheetId="2">'Sec A Cumulative P &amp; L'!$A:$M</definedName>
    <definedName name="_xlnm.Print_Area" localSheetId="4">'Sec B CA1 - Capital'!$A:$M</definedName>
    <definedName name="_xlnm.Print_Area" localSheetId="5">'Sec B CA2 - CAR Conso'!$A:$K</definedName>
    <definedName name="_xlnm.Print_Area" localSheetId="6">'Sec B CA2 - CAR Solo'!$A:$K</definedName>
    <definedName name="_xlnm.Print_Area" localSheetId="7">'Sec B CR5b -Risk Weighted Asset'!$A:$M</definedName>
    <definedName name="_xlnm.Print_Area" localSheetId="8">'Sec B IRB - Credit Risk'!$A:$J</definedName>
    <definedName name="_xlnm.Print_Area" localSheetId="9">'Sec B MR - Market Risk'!$A:$J</definedName>
    <definedName name="_xlnm.Print_Area" localSheetId="11">'Sec B OpR - BIA'!$A:$M</definedName>
    <definedName name="_xlnm.Print_Area" localSheetId="12">'Sec B OpR - STA'!$A:$O</definedName>
    <definedName name="_xlnm.Print_Area" localSheetId="10">'Sec B VaR - Market Risk'!$A:$S</definedName>
    <definedName name="_xlnm.Print_Area" localSheetId="13">'Sec C1 Classification'!$A$1:$O$87</definedName>
    <definedName name="_xlnm.Print_Area" localSheetId="14">'Sec C2 Investments'!$A:$L</definedName>
    <definedName name="_xlnm.Print_Area" localSheetId="16">'Sec C4 Movement in FV'!$A:$O</definedName>
    <definedName name="_xlnm.Print_Area" localSheetId="17">'Sec C5 Largest Bank Exposures'!$A:$M</definedName>
    <definedName name="_xlnm.Print_Area" localSheetId="18">'Sec C6 Largest NonBank Exposure'!$A:$M</definedName>
    <definedName name="_xlnm.Print_Area" localSheetId="19">'Sec D1 Liquid A&amp;L NSF'!$A:$L</definedName>
    <definedName name="_xlnm.Print_Area" localSheetId="20">'Sec D2 Maturity Band'!$A:$R</definedName>
    <definedName name="_xlnm.Print_Area" localSheetId="21">'Sec D3 Largest Bank Depositors'!$A:$I</definedName>
    <definedName name="_xlnm.Print_Area" localSheetId="22">'Sec D4 NonBank Depositors'!$A:$I</definedName>
    <definedName name="_xlnm.Print_Area" localSheetId="23">'Sec D5 Related Party LE'!$A$1:$R$135</definedName>
    <definedName name="_xlnm.Print_Titles" localSheetId="4">'Sec B CA1 - Capital'!$1:$3</definedName>
    <definedName name="_xlnm.Print_Titles" localSheetId="5">'Sec B CA2 - CAR Conso'!$1:$5</definedName>
    <definedName name="_xlnm.Print_Titles" localSheetId="6">'Sec B CA2 - CAR Solo'!$1:$5</definedName>
    <definedName name="_xlnm.Print_Titles" localSheetId="7">'Sec B CR5b -Risk Weighted Asset'!$1:$8</definedName>
    <definedName name="YTD" localSheetId="10">#REF!</definedName>
    <definedName name="YTD" localSheetId="18">#REF!</definedName>
    <definedName name="YTD">#REF!</definedName>
  </definedNames>
  <calcPr calcId="145621"/>
</workbook>
</file>

<file path=xl/calcChain.xml><?xml version="1.0" encoding="utf-8"?>
<calcChain xmlns="http://schemas.openxmlformats.org/spreadsheetml/2006/main">
  <c r="P92" i="120" l="1"/>
  <c r="J65" i="46" l="1"/>
  <c r="J69" i="46"/>
  <c r="K50" i="6"/>
  <c r="J50" i="6"/>
  <c r="N25" i="116"/>
  <c r="P88" i="120"/>
  <c r="R82" i="120"/>
  <c r="P82" i="120"/>
  <c r="P76" i="120"/>
  <c r="R70" i="120"/>
  <c r="P70" i="120"/>
  <c r="R64" i="120"/>
  <c r="P64" i="120"/>
  <c r="R58" i="120"/>
  <c r="P58" i="120"/>
  <c r="L195" i="46" l="1"/>
  <c r="L188" i="46"/>
  <c r="J173" i="46"/>
  <c r="I173" i="46"/>
  <c r="H173" i="46"/>
  <c r="G173" i="46"/>
  <c r="L89" i="46"/>
  <c r="J89" i="46"/>
  <c r="I89" i="46"/>
  <c r="H89" i="46"/>
  <c r="G89" i="46"/>
  <c r="L173" i="46" l="1"/>
  <c r="L175" i="46"/>
  <c r="J175" i="46"/>
  <c r="I175" i="46"/>
  <c r="H175" i="46"/>
  <c r="G175" i="46"/>
  <c r="N1" i="116" l="1"/>
  <c r="R1" i="120"/>
  <c r="K1" i="81"/>
  <c r="K34" i="6" l="1"/>
  <c r="K15" i="85" l="1"/>
  <c r="I15" i="85"/>
  <c r="R105" i="120" l="1"/>
  <c r="R97" i="120"/>
  <c r="R92" i="120"/>
  <c r="R54" i="120"/>
  <c r="R45" i="120"/>
  <c r="R17" i="120"/>
  <c r="R15" i="120"/>
  <c r="R19" i="120" s="1"/>
  <c r="R10" i="120"/>
  <c r="R8" i="120"/>
  <c r="R12" i="120" s="1"/>
  <c r="R21" i="120" l="1"/>
  <c r="L21" i="116"/>
  <c r="L19" i="116"/>
  <c r="L17" i="116"/>
  <c r="L33" i="119" l="1"/>
  <c r="J33" i="119"/>
  <c r="L1" i="119"/>
  <c r="B1" i="85" l="1"/>
  <c r="B1" i="89"/>
  <c r="B1" i="119" s="1"/>
  <c r="I35" i="85"/>
  <c r="G35" i="85"/>
  <c r="N12" i="116"/>
  <c r="H12" i="116"/>
  <c r="J12" i="116"/>
  <c r="L46" i="116"/>
  <c r="L28" i="116"/>
  <c r="H28" i="116"/>
  <c r="J28" i="116"/>
  <c r="N29" i="116"/>
  <c r="B1" i="90" l="1"/>
  <c r="J42" i="79"/>
  <c r="J26" i="79"/>
  <c r="J5" i="79"/>
  <c r="L73" i="116" l="1"/>
  <c r="J73" i="116"/>
  <c r="H73" i="116"/>
  <c r="N55" i="116"/>
  <c r="L54" i="116"/>
  <c r="J54" i="116"/>
  <c r="H54" i="116"/>
  <c r="N53" i="116"/>
  <c r="N52" i="116"/>
  <c r="N51" i="116"/>
  <c r="J46" i="116"/>
  <c r="N91" i="116" s="1"/>
  <c r="H46" i="116"/>
  <c r="N27" i="116"/>
  <c r="N26" i="116"/>
  <c r="N28" i="116" s="1"/>
  <c r="N90" i="116"/>
  <c r="L11" i="116"/>
  <c r="L10" i="116"/>
  <c r="L9" i="116"/>
  <c r="L8" i="116"/>
  <c r="L7" i="116"/>
  <c r="N54" i="116" l="1"/>
  <c r="L12" i="116"/>
  <c r="L15" i="116" s="1"/>
  <c r="J24" i="79"/>
  <c r="N10" i="115" l="1"/>
  <c r="N11" i="115"/>
  <c r="N12" i="115"/>
  <c r="N9" i="115"/>
  <c r="M10" i="115"/>
  <c r="M11" i="115"/>
  <c r="M12" i="115"/>
  <c r="M9" i="115"/>
  <c r="H13" i="115"/>
  <c r="P1" i="115"/>
  <c r="K13" i="115"/>
  <c r="J13" i="115"/>
  <c r="G13" i="115"/>
  <c r="B1" i="115"/>
  <c r="G188" i="46"/>
  <c r="I196" i="46"/>
  <c r="L196" i="46" s="1"/>
  <c r="J195" i="46"/>
  <c r="G195" i="46"/>
  <c r="J188" i="46"/>
  <c r="H188" i="46"/>
  <c r="G182" i="46"/>
  <c r="I198" i="46"/>
  <c r="L198" i="46" s="1"/>
  <c r="I197" i="46"/>
  <c r="L197" i="46" s="1"/>
  <c r="H195" i="46"/>
  <c r="I192" i="46"/>
  <c r="L192" i="46" s="1"/>
  <c r="I191" i="46"/>
  <c r="L191" i="46" s="1"/>
  <c r="I190" i="46"/>
  <c r="L190" i="46" s="1"/>
  <c r="I189" i="46"/>
  <c r="L189" i="46" s="1"/>
  <c r="L28" i="113"/>
  <c r="J15" i="113"/>
  <c r="L15" i="113"/>
  <c r="H15" i="113"/>
  <c r="F15" i="113"/>
  <c r="J38" i="79"/>
  <c r="J40" i="79" s="1"/>
  <c r="J54" i="79"/>
  <c r="J1" i="80"/>
  <c r="J4" i="80" s="1"/>
  <c r="J10" i="80"/>
  <c r="J15" i="80"/>
  <c r="J17" i="80" s="1"/>
  <c r="J28" i="80" s="1"/>
  <c r="J34" i="80"/>
  <c r="J39" i="80" s="1"/>
  <c r="I15" i="81"/>
  <c r="K15" i="81"/>
  <c r="I23" i="81"/>
  <c r="K23" i="81"/>
  <c r="K33" i="81" s="1"/>
  <c r="I33" i="81"/>
  <c r="L1" i="6"/>
  <c r="J10" i="6"/>
  <c r="J24" i="6" s="1"/>
  <c r="L79" i="6" s="1"/>
  <c r="L37" i="6"/>
  <c r="L55" i="6" s="1"/>
  <c r="J32" i="55" s="1"/>
  <c r="J66" i="55" s="1"/>
  <c r="J68" i="55" s="1"/>
  <c r="K53" i="6"/>
  <c r="B1" i="55"/>
  <c r="J1" i="55"/>
  <c r="O40" i="55"/>
  <c r="O48" i="55"/>
  <c r="O50" i="55"/>
  <c r="H70" i="55"/>
  <c r="J85" i="55"/>
  <c r="J86" i="55"/>
  <c r="J87" i="55"/>
  <c r="B1" i="111"/>
  <c r="J1" i="111"/>
  <c r="J15" i="111"/>
  <c r="J17" i="111" s="1"/>
  <c r="B1" i="46"/>
  <c r="L1" i="46"/>
  <c r="L11" i="46"/>
  <c r="L13" i="46"/>
  <c r="L15" i="46"/>
  <c r="G17" i="46"/>
  <c r="G9" i="46" s="1"/>
  <c r="L18" i="46"/>
  <c r="L19" i="46"/>
  <c r="L20" i="46"/>
  <c r="L21" i="46"/>
  <c r="L22" i="46"/>
  <c r="L23" i="46"/>
  <c r="L27" i="46"/>
  <c r="L29" i="46"/>
  <c r="G31" i="46"/>
  <c r="G25" i="46" s="1"/>
  <c r="H31" i="46"/>
  <c r="H25" i="46" s="1"/>
  <c r="J31" i="46"/>
  <c r="J25" i="46" s="1"/>
  <c r="L32" i="46"/>
  <c r="I33" i="46"/>
  <c r="L33" i="46" s="1"/>
  <c r="I34" i="46"/>
  <c r="L34" i="46" s="1"/>
  <c r="I35" i="46"/>
  <c r="L35" i="46" s="1"/>
  <c r="I36" i="46"/>
  <c r="L36" i="46" s="1"/>
  <c r="I37" i="46"/>
  <c r="L37" i="46" s="1"/>
  <c r="L39" i="46"/>
  <c r="L45" i="46"/>
  <c r="L47" i="46"/>
  <c r="G49" i="46"/>
  <c r="G43" i="46" s="1"/>
  <c r="H49" i="46"/>
  <c r="H43" i="46" s="1"/>
  <c r="J49" i="46"/>
  <c r="J43" i="46" s="1"/>
  <c r="L50" i="46"/>
  <c r="I51" i="46"/>
  <c r="L51" i="46" s="1"/>
  <c r="I52" i="46"/>
  <c r="L52" i="46" s="1"/>
  <c r="I53" i="46"/>
  <c r="L53" i="46" s="1"/>
  <c r="I54" i="46"/>
  <c r="L54" i="46" s="1"/>
  <c r="I55" i="46"/>
  <c r="L55" i="46" s="1"/>
  <c r="G57" i="46"/>
  <c r="H57" i="46"/>
  <c r="J57" i="46"/>
  <c r="I58" i="46"/>
  <c r="L58" i="46" s="1"/>
  <c r="I59" i="46"/>
  <c r="L59" i="46" s="1"/>
  <c r="I60" i="46"/>
  <c r="L60" i="46" s="1"/>
  <c r="I61" i="46"/>
  <c r="L61" i="46" s="1"/>
  <c r="I62" i="46"/>
  <c r="L62" i="46" s="1"/>
  <c r="I63" i="46"/>
  <c r="L67" i="46"/>
  <c r="G69" i="46"/>
  <c r="G65" i="46" s="1"/>
  <c r="H69" i="46"/>
  <c r="H65" i="46" s="1"/>
  <c r="I70" i="46"/>
  <c r="I71" i="46"/>
  <c r="I72" i="46"/>
  <c r="L72" i="46" s="1"/>
  <c r="I73" i="46"/>
  <c r="L73" i="46" s="1"/>
  <c r="I74" i="46"/>
  <c r="L74" i="46" s="1"/>
  <c r="I75" i="46"/>
  <c r="L75" i="46" s="1"/>
  <c r="G79" i="46"/>
  <c r="H79" i="46"/>
  <c r="J79" i="46"/>
  <c r="I80" i="46"/>
  <c r="I81" i="46"/>
  <c r="L81" i="46" s="1"/>
  <c r="I82" i="46"/>
  <c r="L82" i="46" s="1"/>
  <c r="I83" i="46"/>
  <c r="L83" i="46" s="1"/>
  <c r="I84" i="46"/>
  <c r="L84" i="46" s="1"/>
  <c r="I85" i="46"/>
  <c r="L85" i="46" s="1"/>
  <c r="I87" i="46"/>
  <c r="L87" i="46" s="1"/>
  <c r="I90" i="46"/>
  <c r="I91" i="46"/>
  <c r="L91" i="46" s="1"/>
  <c r="I92" i="46"/>
  <c r="L92" i="46" s="1"/>
  <c r="I93" i="46"/>
  <c r="L93" i="46" s="1"/>
  <c r="I94" i="46"/>
  <c r="L94" i="46" s="1"/>
  <c r="I95" i="46"/>
  <c r="L95" i="46" s="1"/>
  <c r="L99" i="46"/>
  <c r="G101" i="46"/>
  <c r="G97" i="46" s="1"/>
  <c r="H101" i="46"/>
  <c r="H97" i="46" s="1"/>
  <c r="J101" i="46"/>
  <c r="J97" i="46" s="1"/>
  <c r="I102" i="46"/>
  <c r="I103" i="46"/>
  <c r="L103" i="46" s="1"/>
  <c r="I104" i="46"/>
  <c r="L104" i="46" s="1"/>
  <c r="I105" i="46"/>
  <c r="L105" i="46" s="1"/>
  <c r="I106" i="46"/>
  <c r="L106" i="46" s="1"/>
  <c r="G108" i="46"/>
  <c r="H108" i="46"/>
  <c r="J108" i="46"/>
  <c r="I110" i="46"/>
  <c r="L110" i="46" s="1"/>
  <c r="I111" i="46"/>
  <c r="L111" i="46" s="1"/>
  <c r="I112" i="46"/>
  <c r="L112" i="46" s="1"/>
  <c r="I113" i="46"/>
  <c r="L113" i="46" s="1"/>
  <c r="I114" i="46"/>
  <c r="L114" i="46" s="1"/>
  <c r="I115" i="46"/>
  <c r="I117" i="46"/>
  <c r="L117" i="46" s="1"/>
  <c r="G119" i="46"/>
  <c r="H119" i="46"/>
  <c r="J119" i="46"/>
  <c r="I121" i="46"/>
  <c r="I123" i="46"/>
  <c r="L123" i="46" s="1"/>
  <c r="I125" i="46"/>
  <c r="L125" i="46" s="1"/>
  <c r="G127" i="46"/>
  <c r="H127" i="46"/>
  <c r="J127" i="46"/>
  <c r="I129" i="46"/>
  <c r="L129" i="46" s="1"/>
  <c r="I131" i="46"/>
  <c r="I133" i="46"/>
  <c r="L133" i="46" s="1"/>
  <c r="G138" i="46"/>
  <c r="K139" i="46"/>
  <c r="L139" i="46" s="1"/>
  <c r="K140" i="46"/>
  <c r="L140" i="46" s="1"/>
  <c r="G144" i="46"/>
  <c r="L145" i="46"/>
  <c r="L146" i="46"/>
  <c r="L147" i="46"/>
  <c r="L148" i="46"/>
  <c r="G151" i="46"/>
  <c r="H151" i="46"/>
  <c r="H142" i="46" s="1"/>
  <c r="H135" i="46" s="1"/>
  <c r="J151" i="46"/>
  <c r="J142" i="46" s="1"/>
  <c r="J135" i="46" s="1"/>
  <c r="I152" i="46"/>
  <c r="K152" i="46"/>
  <c r="L152" i="46" s="1"/>
  <c r="I153" i="46"/>
  <c r="K153" i="46"/>
  <c r="L153" i="46" s="1"/>
  <c r="G157" i="46"/>
  <c r="L159" i="46"/>
  <c r="L161" i="46"/>
  <c r="G163" i="46"/>
  <c r="L165" i="46"/>
  <c r="L167" i="46"/>
  <c r="I171" i="46"/>
  <c r="L171" i="46" s="1"/>
  <c r="I176" i="46"/>
  <c r="L176" i="46" s="1"/>
  <c r="I177" i="46"/>
  <c r="L177" i="46" s="1"/>
  <c r="I178" i="46"/>
  <c r="L178" i="46" s="1"/>
  <c r="I179" i="46"/>
  <c r="L179" i="46" s="1"/>
  <c r="H182" i="46"/>
  <c r="J182" i="46"/>
  <c r="I183" i="46"/>
  <c r="I184" i="46"/>
  <c r="L184" i="46" s="1"/>
  <c r="I185" i="46"/>
  <c r="L185" i="46" s="1"/>
  <c r="B1" i="76"/>
  <c r="I1" i="76"/>
  <c r="I27" i="76"/>
  <c r="I33" i="76"/>
  <c r="I37" i="76"/>
  <c r="I41" i="76"/>
  <c r="B1" i="26"/>
  <c r="I1" i="26"/>
  <c r="I13" i="26"/>
  <c r="I16" i="26" s="1"/>
  <c r="B1" i="54"/>
  <c r="L1" i="54"/>
  <c r="J11" i="54"/>
  <c r="K11" i="54"/>
  <c r="L11" i="54"/>
  <c r="B1" i="112"/>
  <c r="N1" i="112"/>
  <c r="N9" i="112"/>
  <c r="N10" i="112"/>
  <c r="N11" i="112"/>
  <c r="N12" i="112"/>
  <c r="N13" i="112"/>
  <c r="N14" i="112"/>
  <c r="N15" i="112"/>
  <c r="N16" i="112"/>
  <c r="B17" i="112"/>
  <c r="K17" i="112"/>
  <c r="N20" i="112"/>
  <c r="N21" i="112"/>
  <c r="N22" i="112"/>
  <c r="N23" i="112"/>
  <c r="N24" i="112"/>
  <c r="N25" i="112"/>
  <c r="N26" i="112"/>
  <c r="N27" i="112"/>
  <c r="B28" i="112"/>
  <c r="K28" i="112"/>
  <c r="N31" i="112"/>
  <c r="N32" i="112"/>
  <c r="N33" i="112"/>
  <c r="N34" i="112"/>
  <c r="N35" i="112"/>
  <c r="N36" i="112"/>
  <c r="N37" i="112"/>
  <c r="N38" i="112"/>
  <c r="B39" i="112"/>
  <c r="K39" i="112"/>
  <c r="I41" i="112"/>
  <c r="J41" i="112"/>
  <c r="K41" i="112"/>
  <c r="K1" i="85"/>
  <c r="I7" i="85"/>
  <c r="K7" i="85"/>
  <c r="I11" i="85"/>
  <c r="I19" i="85" s="1"/>
  <c r="K11" i="85"/>
  <c r="K19" i="85" s="1"/>
  <c r="K35" i="85"/>
  <c r="N1" i="89"/>
  <c r="N9" i="89"/>
  <c r="N11" i="89"/>
  <c r="F13" i="89"/>
  <c r="F21" i="89" s="1"/>
  <c r="H13" i="89"/>
  <c r="H21" i="89" s="1"/>
  <c r="J13" i="89"/>
  <c r="J21" i="89" s="1"/>
  <c r="L13" i="89"/>
  <c r="L21" i="89" s="1"/>
  <c r="N17" i="89"/>
  <c r="N19" i="89"/>
  <c r="L1" i="90"/>
  <c r="J33" i="90"/>
  <c r="L33" i="90"/>
  <c r="K1" i="94"/>
  <c r="I8" i="94"/>
  <c r="K8" i="94"/>
  <c r="I18" i="94"/>
  <c r="K18" i="94"/>
  <c r="I30" i="94"/>
  <c r="K30" i="94"/>
  <c r="B1" i="96"/>
  <c r="Q1" i="96"/>
  <c r="O8" i="96"/>
  <c r="Q8" i="96"/>
  <c r="O10" i="96"/>
  <c r="Q10" i="96"/>
  <c r="O12" i="96"/>
  <c r="Q12" i="96"/>
  <c r="O14" i="96"/>
  <c r="Q14" i="96"/>
  <c r="O16" i="96"/>
  <c r="Q16" i="96"/>
  <c r="O18" i="96"/>
  <c r="Q18" i="96"/>
  <c r="Q20" i="96" s="1"/>
  <c r="O20" i="96"/>
  <c r="B1" i="98"/>
  <c r="H1" i="98"/>
  <c r="H33" i="98"/>
  <c r="B1" i="99"/>
  <c r="H1" i="99"/>
  <c r="H33" i="99"/>
  <c r="L157" i="46"/>
  <c r="L131" i="46"/>
  <c r="L115" i="46"/>
  <c r="I101" i="46"/>
  <c r="I97" i="46" s="1"/>
  <c r="L90" i="46"/>
  <c r="I79" i="46"/>
  <c r="L63" i="46"/>
  <c r="I31" i="46"/>
  <c r="I25" i="46" s="1"/>
  <c r="I49" i="46"/>
  <c r="I43" i="46" s="1"/>
  <c r="L183" i="46"/>
  <c r="L121" i="46"/>
  <c r="L102" i="46"/>
  <c r="L80" i="46"/>
  <c r="L79" i="46" s="1"/>
  <c r="L70" i="46"/>
  <c r="I127" i="46"/>
  <c r="I108" i="46"/>
  <c r="I195" i="46" l="1"/>
  <c r="H77" i="46"/>
  <c r="N13" i="115"/>
  <c r="N13" i="89"/>
  <c r="I188" i="46"/>
  <c r="M13" i="115"/>
  <c r="N19" i="115" s="1"/>
  <c r="G142" i="46"/>
  <c r="G135" i="46" s="1"/>
  <c r="L108" i="46"/>
  <c r="N17" i="112"/>
  <c r="I43" i="112" s="1"/>
  <c r="I182" i="46"/>
  <c r="L119" i="46"/>
  <c r="J77" i="46"/>
  <c r="L163" i="46"/>
  <c r="I119" i="46"/>
  <c r="L13" i="54"/>
  <c r="L15" i="54" s="1"/>
  <c r="L19" i="54" s="1"/>
  <c r="L21" i="54" s="1"/>
  <c r="L138" i="46"/>
  <c r="L182" i="46"/>
  <c r="L31" i="46"/>
  <c r="L25" i="46" s="1"/>
  <c r="L49" i="46"/>
  <c r="L43" i="46" s="1"/>
  <c r="L151" i="46"/>
  <c r="L144" i="46"/>
  <c r="I77" i="46"/>
  <c r="G77" i="46"/>
  <c r="J41" i="46"/>
  <c r="H41" i="46"/>
  <c r="L17" i="46"/>
  <c r="L9" i="46" s="1"/>
  <c r="J40" i="80"/>
  <c r="J46" i="80" s="1"/>
  <c r="N21" i="89"/>
  <c r="N39" i="112"/>
  <c r="K43" i="112" s="1"/>
  <c r="N28" i="112"/>
  <c r="J43" i="112" s="1"/>
  <c r="I49" i="76"/>
  <c r="I51" i="76" s="1"/>
  <c r="I151" i="46"/>
  <c r="I142" i="46" s="1"/>
  <c r="I135" i="46" s="1"/>
  <c r="L127" i="46"/>
  <c r="I69" i="46"/>
  <c r="I65" i="46" s="1"/>
  <c r="G41" i="46"/>
  <c r="O55" i="6"/>
  <c r="K55" i="6" s="1"/>
  <c r="J31" i="55" s="1"/>
  <c r="L77" i="46"/>
  <c r="L57" i="46"/>
  <c r="L39" i="6"/>
  <c r="L101" i="46"/>
  <c r="L97" i="46" s="1"/>
  <c r="L71" i="46"/>
  <c r="L69" i="46" s="1"/>
  <c r="L65" i="46" s="1"/>
  <c r="I57" i="46"/>
  <c r="I41" i="46" s="1"/>
  <c r="K45" i="112" l="1"/>
  <c r="K47" i="112" s="1"/>
  <c r="L169" i="46"/>
  <c r="L41" i="46"/>
  <c r="L201" i="46" s="1"/>
  <c r="J7" i="55" s="1"/>
  <c r="L80" i="6" s="1"/>
  <c r="L142" i="46"/>
  <c r="L135" i="46" s="1"/>
  <c r="J11" i="55"/>
  <c r="J13" i="55" s="1"/>
  <c r="J26" i="55" s="1"/>
  <c r="J51" i="6"/>
  <c r="J53" i="6" s="1"/>
  <c r="J55" i="6" s="1"/>
  <c r="L57" i="6" s="1"/>
  <c r="J41" i="55"/>
  <c r="J44" i="55" s="1"/>
  <c r="J62" i="55"/>
  <c r="J64" i="55" s="1"/>
  <c r="N23" i="115" l="1"/>
  <c r="I20" i="26" s="1"/>
  <c r="I22" i="26" s="1"/>
  <c r="J15" i="55" s="1"/>
  <c r="J17" i="55" s="1"/>
  <c r="J27" i="55" s="1"/>
  <c r="J30" i="55"/>
  <c r="J58" i="55" s="1"/>
  <c r="J9" i="55"/>
  <c r="J35" i="55"/>
  <c r="J33" i="55" l="1"/>
  <c r="M50" i="55"/>
  <c r="M48" i="55"/>
  <c r="J19" i="55"/>
  <c r="J25" i="55"/>
  <c r="M40" i="55" s="1"/>
  <c r="J40" i="55" s="1"/>
  <c r="J43" i="55" s="1"/>
  <c r="M52" i="55" s="1"/>
  <c r="J70" i="55"/>
  <c r="J60" i="55"/>
  <c r="G169" i="46"/>
  <c r="G201" i="46" s="1"/>
  <c r="J169" i="46"/>
  <c r="J201" i="46" s="1"/>
  <c r="H169" i="46"/>
  <c r="H201" i="46" s="1"/>
  <c r="I169" i="46"/>
  <c r="I201" i="46" s="1"/>
  <c r="J72" i="55" l="1"/>
  <c r="J35" i="90" s="1"/>
  <c r="K7" i="90" s="1"/>
  <c r="J35" i="119" l="1"/>
  <c r="J75" i="55"/>
  <c r="K31" i="119" l="1"/>
  <c r="K15" i="119"/>
  <c r="K9" i="119"/>
  <c r="K25" i="119"/>
  <c r="K12" i="119"/>
  <c r="K20" i="119"/>
  <c r="K28" i="119"/>
  <c r="K19" i="119"/>
  <c r="K13" i="119"/>
  <c r="K29" i="119"/>
  <c r="K14" i="119"/>
  <c r="K22" i="119"/>
  <c r="K30" i="119"/>
  <c r="K7" i="119"/>
  <c r="K23" i="119"/>
  <c r="K17" i="119"/>
  <c r="K8" i="119"/>
  <c r="K16" i="119"/>
  <c r="K24" i="119"/>
  <c r="K11" i="119"/>
  <c r="K27" i="119"/>
  <c r="K21" i="119"/>
  <c r="K10" i="119"/>
  <c r="K18" i="119"/>
  <c r="K26" i="119"/>
  <c r="K17" i="90"/>
  <c r="K8" i="90"/>
  <c r="K16" i="90"/>
  <c r="K24" i="90"/>
  <c r="K23" i="90"/>
  <c r="K13" i="90"/>
  <c r="K29" i="90"/>
  <c r="K14" i="90"/>
  <c r="K22" i="90"/>
  <c r="K30" i="90"/>
  <c r="K19" i="90"/>
  <c r="K9" i="90"/>
  <c r="K25" i="90"/>
  <c r="K12" i="90"/>
  <c r="K20" i="90"/>
  <c r="K28" i="90"/>
  <c r="K15" i="90"/>
  <c r="K31" i="90"/>
  <c r="K21" i="90"/>
  <c r="K10" i="90"/>
  <c r="K18" i="90"/>
  <c r="K26" i="90"/>
  <c r="K11" i="90"/>
  <c r="K27" i="90"/>
</calcChain>
</file>

<file path=xl/sharedStrings.xml><?xml version="1.0" encoding="utf-8"?>
<sst xmlns="http://schemas.openxmlformats.org/spreadsheetml/2006/main" count="1815" uniqueCount="1164">
  <si>
    <t>CONSOLIDATED (exclude exposures that have been reported under the aggregation rules)</t>
  </si>
  <si>
    <t>For the definition and how to calculate the net open position, please refer to the following sections:</t>
  </si>
  <si>
    <t>For details on Large Exposures, please refer to sections CM-5.3 and CM-5.5 of the CBB Rulebook.</t>
  </si>
  <si>
    <t>Any country scoring 10 or above under the CBB's sovereign debt matrix or countries in default.</t>
  </si>
  <si>
    <t>As reported in Section A, Balance Sheet, line 3.4.</t>
  </si>
  <si>
    <t>All other PSEs (4.2.1 to 4.2.6 inclusive)</t>
  </si>
  <si>
    <t>12.1.1</t>
  </si>
  <si>
    <t>12.1.2</t>
  </si>
  <si>
    <t>Listed</t>
  </si>
  <si>
    <t>Unlisted</t>
  </si>
  <si>
    <t>12.2.1</t>
  </si>
  <si>
    <t>A:</t>
  </si>
  <si>
    <t xml:space="preserve">C  </t>
  </si>
  <si>
    <t xml:space="preserve">D = B * C  </t>
  </si>
  <si>
    <t xml:space="preserve">E = D * 12.5  </t>
  </si>
  <si>
    <t>Includes book value (net of specific provisions) of on balance sheet items and commitments, and the credit equivalent amount in case of derivatives.</t>
  </si>
  <si>
    <t>Financial liabilities at fair value through profit and loss</t>
  </si>
  <si>
    <t>Tier 1 Capital before PCD deductions (1.1 - 1.1.1 + 1.2 + 1.3 + 1.4 + 1.5 + 1.6 less 1.7 to 1.10 inclusive)</t>
  </si>
  <si>
    <t>Risk Weighted Assets</t>
  </si>
  <si>
    <t>Holding of Real Estate (14.1 + 14.2)</t>
  </si>
  <si>
    <t>Underwriting of Non-Trading Book Items (15.1 + 15.2)</t>
  </si>
  <si>
    <t>Total Credit Risk Weighted Assets Under the FIRB Approach (1 to 17 inclusive)</t>
  </si>
  <si>
    <t>Total Credit Risk Weighted Assets after applying the scaling factor of 1.06 (A * 1.06)</t>
  </si>
  <si>
    <t xml:space="preserve">If the bank is using an FIRB approach to calculate the risk weighted assets for certain class of claims, please enter the calculated RWA were appropriate above.  </t>
  </si>
  <si>
    <t>Principal &amp; Interest outstanding 
(Note 1 &amp; 8)</t>
  </si>
  <si>
    <t>Unrealized gains/losses remaining in the closing retained earnings (2.1 - 2.2 + 2.3)</t>
  </si>
  <si>
    <t>SECTION D</t>
  </si>
  <si>
    <t>i.</t>
  </si>
  <si>
    <t>Cash and balances at Central Banks</t>
  </si>
  <si>
    <t>Marketable securities (provided they are not pledged)</t>
  </si>
  <si>
    <t>Placements maturing within one month</t>
  </si>
  <si>
    <t>ii.</t>
  </si>
  <si>
    <t>Certificate of deposits issued</t>
  </si>
  <si>
    <t>iii.</t>
  </si>
  <si>
    <t>iii.1</t>
  </si>
  <si>
    <t>Deposits from non-banks (based on bank's assessment)</t>
  </si>
  <si>
    <t>iii.2</t>
  </si>
  <si>
    <t>h.3</t>
  </si>
  <si>
    <t>Fixed assets</t>
  </si>
  <si>
    <t>iii.6</t>
  </si>
  <si>
    <t>Properties acquired as a result of debt settlements</t>
  </si>
  <si>
    <t>iii.8</t>
  </si>
  <si>
    <t>Net profit / (loss) of Bahrain operations only</t>
  </si>
  <si>
    <t xml:space="preserve">Share of profits/(losses) from subsidiaries, overseas branches, and associated companies </t>
  </si>
  <si>
    <t>1.1.4</t>
  </si>
  <si>
    <t>Total on-balance sheet (1.1.1 + 1.1.2 + 1.1.3)</t>
  </si>
  <si>
    <t>Minimum Capital Requirements</t>
  </si>
  <si>
    <t>Total Capital</t>
  </si>
  <si>
    <t>Minority interest in consolidated subsidiaries</t>
  </si>
  <si>
    <t>Hybrid instruments</t>
  </si>
  <si>
    <t>ECAI 1 (AAA to AA-)</t>
  </si>
  <si>
    <t>ECAI 2 (A+ to A-)</t>
  </si>
  <si>
    <t>ECAI 3 (BBB+ to BBB-)</t>
  </si>
  <si>
    <t>ECAI 4 (BB+ to B-)</t>
  </si>
  <si>
    <t>ECAI 5 (Below B-)</t>
  </si>
  <si>
    <t>ECAI 3 (BBB+ to BB-)</t>
  </si>
  <si>
    <t>ECAI 4 (Below BB-)</t>
  </si>
  <si>
    <t>ECAI 4 (BB+ to BB-)</t>
  </si>
  <si>
    <t>ECAI 1 (A-1 / P-1)</t>
  </si>
  <si>
    <t>ECAI 2 (A-2 / P-2)</t>
  </si>
  <si>
    <t>ECAI 3 (A-3 / P-3)</t>
  </si>
  <si>
    <t>Claims on Corporates including Insurance Companies &amp; Category 3 Investment Firms (7.1 + 7.2)</t>
  </si>
  <si>
    <t>Claims on Corporates including Insurance Companies &amp; Category 3 Investment Firms</t>
  </si>
  <si>
    <t>Specialized Lending</t>
  </si>
  <si>
    <t xml:space="preserve">9. </t>
  </si>
  <si>
    <t>Equity Investments</t>
  </si>
  <si>
    <t>Investment in Funds</t>
  </si>
  <si>
    <t>Investments in Securities (13.1 + 13.2)</t>
  </si>
  <si>
    <t>Holding of Securitization Tranches</t>
  </si>
  <si>
    <t>Total market risk weighted exposures under the STA</t>
  </si>
  <si>
    <t>Risk Weighted Exposures</t>
  </si>
  <si>
    <t>CONSOLIDATED</t>
  </si>
  <si>
    <t>Market value of collateral</t>
  </si>
  <si>
    <t>Trading</t>
  </si>
  <si>
    <t>Banking</t>
  </si>
  <si>
    <t>Debt securities (A.1.1 + A.1.2)</t>
  </si>
  <si>
    <t>Equity securities and mutual funds (A.2.1 + A.2.2)</t>
  </si>
  <si>
    <t>C.2</t>
  </si>
  <si>
    <t>D.1.1</t>
  </si>
  <si>
    <t>D.1.2</t>
  </si>
  <si>
    <t>D.1.3</t>
  </si>
  <si>
    <t>D.1.4</t>
  </si>
  <si>
    <t>LIQUID ASSETS (i.1 to i.3 inclusive)</t>
  </si>
  <si>
    <t>QUALIFYING LIABILITIES (ii.1 to ii.4 inclusive)</t>
  </si>
  <si>
    <t>Adjusted tier 1 capital</t>
  </si>
  <si>
    <t>Beta factor</t>
  </si>
  <si>
    <t>ENTER 1st YEAR</t>
  </si>
  <si>
    <t>ENTER 2nd YEAR</t>
  </si>
  <si>
    <t>ENTER 3rd YEAR</t>
  </si>
  <si>
    <t>Total capital charges for each business line for each year</t>
  </si>
  <si>
    <t>Average of positive capital charges over 3 years</t>
  </si>
  <si>
    <t>25 LARGEST NON-BANK DEPOSITORS</t>
  </si>
  <si>
    <t>Over 12 months</t>
  </si>
  <si>
    <t>Contractual standby facilities made available to the bank by other banks.</t>
  </si>
  <si>
    <t>- Inside Bahrain</t>
  </si>
  <si>
    <t>- Outside Bahrain</t>
  </si>
  <si>
    <t>Known firm commitments to make funds available on a particular date</t>
  </si>
  <si>
    <t>Commitments which are not due to be met on a particular date</t>
  </si>
  <si>
    <t>These items should also be included in the above maturity profile</t>
  </si>
  <si>
    <t>25 LARGEST BANK DEPOSITORS</t>
  </si>
  <si>
    <t>Maturity Date (Note 1)</t>
  </si>
  <si>
    <t>In cases where more than one deposit is taken from the same source the maturity date may be reported as "VARIOUS".</t>
  </si>
  <si>
    <t>Within 7 days</t>
  </si>
  <si>
    <t>8 days to 1 month</t>
  </si>
  <si>
    <t>Claims on</t>
  </si>
  <si>
    <t>-  CA-11.4 for details on net open position in foreign exchange</t>
  </si>
  <si>
    <t>-  CA-10.2 for details on net open position in equities</t>
  </si>
  <si>
    <t>-  CA-12.2 for details on net open position in commodities</t>
  </si>
  <si>
    <t>Subsidiaries and associated companies</t>
  </si>
  <si>
    <t>Total (i.1 + i.2)</t>
  </si>
  <si>
    <t>Liabilities to:</t>
  </si>
  <si>
    <t>Total (ii.1 + ii.2)</t>
  </si>
  <si>
    <t>Connected deposits</t>
  </si>
  <si>
    <t>Claims on staff</t>
  </si>
  <si>
    <t>Deposits from all related parties.  Please refer to International Accounting Standard No. 24 for the definition of related parties.</t>
  </si>
  <si>
    <t>Senior Management includes Chief Executives, General Managers, and their deputies and assistants.</t>
  </si>
  <si>
    <t>Total assets pledged by the bank</t>
  </si>
  <si>
    <t>Clients funds under management:</t>
  </si>
  <si>
    <t>Back-to-Back deposits from banks and customers</t>
  </si>
  <si>
    <t>Total Claims on International Organizations</t>
  </si>
  <si>
    <t>Technology, media and telecommunications</t>
  </si>
  <si>
    <t>1.6</t>
  </si>
  <si>
    <t>1.7</t>
  </si>
  <si>
    <t>1.8</t>
  </si>
  <si>
    <t>1.9</t>
  </si>
  <si>
    <t>2.4</t>
  </si>
  <si>
    <t>2.5</t>
  </si>
  <si>
    <t>2.6</t>
  </si>
  <si>
    <t>2.7</t>
  </si>
  <si>
    <t>2.8</t>
  </si>
  <si>
    <t>Credit risk weighted exposures</t>
  </si>
  <si>
    <t>Total risk weighted exposures</t>
  </si>
  <si>
    <t>12.3</t>
  </si>
  <si>
    <t>Investments in rated funds (12.2.1.1 to 12.2.1.4 inclusive)</t>
  </si>
  <si>
    <t>Total Risk Weighted Exposure for Market Risk (8 + 9)</t>
  </si>
  <si>
    <t>Managed funds</t>
  </si>
  <si>
    <t>Exposures to the directors and their associates</t>
  </si>
  <si>
    <t>Interest rate position risk</t>
  </si>
  <si>
    <t>Capital Base / Risk Weighted Exposures</t>
  </si>
  <si>
    <t>Tier 3 Capital (up to 250% of Tier 1 allocated to market risk) (equal to 3.1)</t>
  </si>
  <si>
    <t>4.3</t>
  </si>
  <si>
    <t>4.5</t>
  </si>
  <si>
    <t>4.6</t>
  </si>
  <si>
    <t>4.7</t>
  </si>
  <si>
    <t>4.8</t>
  </si>
  <si>
    <t>4.9</t>
  </si>
  <si>
    <t>4.10</t>
  </si>
  <si>
    <t>Total Claims on PSEs (4.1 + 4.2)</t>
  </si>
  <si>
    <t>Less: Reciprocal cross-holdings of bank capital (amount originally existed in Tier 2)</t>
  </si>
  <si>
    <t>Excess of expected loss over total eligible provisions</t>
  </si>
  <si>
    <t>Total non-capital items (2.1 to 2.10 inclusive)</t>
  </si>
  <si>
    <t>2.12</t>
  </si>
  <si>
    <t>Total capital and non-capital items (1.18 + 2.11)</t>
  </si>
  <si>
    <t>Other movements</t>
  </si>
  <si>
    <t>Total provisions charge (25.a + 25.b + 25.c)</t>
  </si>
  <si>
    <t>Total operating costs (21 to 25 inclusive + 26)</t>
  </si>
  <si>
    <t>Excess of total eligible provisions over total expected loss</t>
  </si>
  <si>
    <t>For DvP transactions, if the payments have not yet taken place five business days after the settlement date, firms must calculate a capital charge by multiplying the positive current exposure of the transaction by the appropriate factor.</t>
  </si>
  <si>
    <t>Tier 2 Capital</t>
  </si>
  <si>
    <t>Tier 3 Capital</t>
  </si>
  <si>
    <t>CAPITAL ADEQUACY RATIO</t>
  </si>
  <si>
    <t>Residual Tier 1</t>
  </si>
  <si>
    <t>1.</t>
  </si>
  <si>
    <t>2.</t>
  </si>
  <si>
    <t>3.</t>
  </si>
  <si>
    <t>4.</t>
  </si>
  <si>
    <t>5.</t>
  </si>
  <si>
    <t>6.</t>
  </si>
  <si>
    <t>7.</t>
  </si>
  <si>
    <t>8.</t>
  </si>
  <si>
    <t>9.</t>
  </si>
  <si>
    <t>10.</t>
  </si>
  <si>
    <t>11.</t>
  </si>
  <si>
    <t>Additional deduction from Tier 1 to absorb deficiency in Tier 2</t>
  </si>
  <si>
    <t>Total T2 after applying the deduction</t>
  </si>
  <si>
    <t>4.12</t>
  </si>
  <si>
    <t>Total Deductions (4.1 to 4.11 inclusive)</t>
  </si>
  <si>
    <t>Note 11</t>
  </si>
  <si>
    <t>In instances, where the deductions to Tier 2 exceed the available Tier 2 capital, the excess balance will be transferred to and deducted from Tier 1 capital.</t>
  </si>
  <si>
    <t>Foreign exchange gains and losses</t>
  </si>
  <si>
    <t>Fair value changes on FVTPL investments</t>
  </si>
  <si>
    <t>This is applicable where the Bank takes fair values equities through the P&amp;L.</t>
  </si>
  <si>
    <t>Fair value movement in investment properties</t>
  </si>
  <si>
    <t>Derivatives (1.2.3.1 to 1.2.3.4 inclusive)</t>
  </si>
  <si>
    <t>Asset revaluation reserve - Property, plant, and equipment (45% only)</t>
  </si>
  <si>
    <t>Note 12</t>
  </si>
  <si>
    <t>Please refer to PCD-1.2, 2.1, 2.2, and 2.3 for materiality threshold and deduction requirements.</t>
  </si>
  <si>
    <t>MOVEMENT OF UNREALIZED GAINS/LOSSES ON FVTPL INVESTMENT IN RETAINED EARNINGS</t>
  </si>
  <si>
    <t>FVTPL Investments</t>
  </si>
  <si>
    <t>AND MOVEMENT OF UNREALIZED GAINS/LOSSES ON FVTPL INVESTMENT IN RETAINED EARNINGS</t>
  </si>
  <si>
    <t>Original currency</t>
  </si>
  <si>
    <t>Total capital items (1.1 to 1.17 inclusive)</t>
  </si>
  <si>
    <t>12.</t>
  </si>
  <si>
    <t>Subordinated debts</t>
  </si>
  <si>
    <t>Total Risk Weighted Exposures</t>
  </si>
  <si>
    <t>Reciprocal cross-holdings of bank capital (amount originally existed in Tier 1)</t>
  </si>
  <si>
    <t>Net position</t>
  </si>
  <si>
    <t>Others</t>
  </si>
  <si>
    <t>10.2</t>
  </si>
  <si>
    <t>10.3</t>
  </si>
  <si>
    <t>3.1</t>
  </si>
  <si>
    <t>3.2</t>
  </si>
  <si>
    <t>Use ONLY for aggregation</t>
  </si>
  <si>
    <t>For new banks who do not have three years data, projected three year data from its business plan may be used, subject to approval by the CBB.</t>
  </si>
  <si>
    <t>Apply Tier 2 to the requirement of Credit and Operational Risk before using Tier 1.  The remaining requirement should be met by Tier 1.</t>
  </si>
  <si>
    <t>Business Line</t>
  </si>
  <si>
    <t>Corporate Finance</t>
  </si>
  <si>
    <t>Trading and Sales</t>
  </si>
  <si>
    <t>Retail Banking</t>
  </si>
  <si>
    <t>Commercial Banking</t>
  </si>
  <si>
    <t>Payment and Settlement</t>
  </si>
  <si>
    <t>Agency Services</t>
  </si>
  <si>
    <t>Asset Management</t>
  </si>
  <si>
    <t>Retail Brokerage</t>
  </si>
  <si>
    <t>Capital shortfall of non-consolidated subsidiaries</t>
  </si>
  <si>
    <t>6.1.3</t>
  </si>
  <si>
    <t>8.3</t>
  </si>
  <si>
    <t>8.4</t>
  </si>
  <si>
    <t>8.5</t>
  </si>
  <si>
    <t>8.6</t>
  </si>
  <si>
    <t>6.1.1</t>
  </si>
  <si>
    <t>6.1.4</t>
  </si>
  <si>
    <t>6.1.5</t>
  </si>
  <si>
    <t>6.1.6</t>
  </si>
  <si>
    <t>6.3.1</t>
  </si>
  <si>
    <t>6.3.2</t>
  </si>
  <si>
    <t>6.3.3</t>
  </si>
  <si>
    <t>6.3.4</t>
  </si>
  <si>
    <t>6.3.5</t>
  </si>
  <si>
    <t>6.3.6</t>
  </si>
  <si>
    <t>='Table OpR - STA'!X18</t>
  </si>
  <si>
    <t>='Table CMR - Market Risk'!H13</t>
  </si>
  <si>
    <t>=H7+H9+H11+H13</t>
  </si>
  <si>
    <t>=H7*8%</t>
  </si>
  <si>
    <t>=MAX((H9*8%),(H11*8%))</t>
  </si>
  <si>
    <t>=H13*8%</t>
  </si>
  <si>
    <t>=SUM(H24+H25+H26)</t>
  </si>
  <si>
    <t>Note 13</t>
  </si>
  <si>
    <t>Property, plant, and equipment (PPE)</t>
  </si>
  <si>
    <t>Contact number in case of query by the Central Bank of Bahrain</t>
  </si>
  <si>
    <t>Net profit for current period (28 to 32 inclusive)</t>
  </si>
  <si>
    <t>SECTION A: BALANCE SHEET / PROFIT &amp; LOSS</t>
  </si>
  <si>
    <t>CUMULATIVE PROFIT &amp; LOSS ACCOUNT FOR CURRENT YEAR - CONSOLIDATED</t>
  </si>
  <si>
    <t>Contol Items</t>
  </si>
  <si>
    <t>Total "Principal &amp; Interest outstanding" amount in the Analysis by Sector section equals line item i.6 column "A"</t>
  </si>
  <si>
    <t>The amount reported in the retained earnings should exclude the whole amount of the audited unrealized net gains resulting from fair valuing equities in the P&amp;L (line item 1.5), however, net unrealized loss will be included.</t>
  </si>
  <si>
    <t>Tier 2 &amp; 3 capital are less than or equal to Tier 1 capital after all deductions</t>
  </si>
  <si>
    <t>1.4.6</t>
  </si>
  <si>
    <t>Exposures are not material (to be agreed with the CBB)</t>
  </si>
  <si>
    <t xml:space="preserve">Total Kingdom of Bahrain &amp; GCC sovereigns &amp; respective central banks </t>
  </si>
  <si>
    <t>Short-term subordinated debt</t>
  </si>
  <si>
    <t xml:space="preserve">The Bank is using the </t>
  </si>
  <si>
    <t>STA Approach</t>
  </si>
  <si>
    <t>IRB SRWM</t>
  </si>
  <si>
    <t>Share of profits/(losses) from unconsolidated subsidiaries and associated companies</t>
  </si>
  <si>
    <t>31.</t>
  </si>
  <si>
    <t>(Income)/loss attributable to minority interest</t>
  </si>
  <si>
    <t>32.</t>
  </si>
  <si>
    <t>Provisions for taxation</t>
  </si>
  <si>
    <t>33.</t>
  </si>
  <si>
    <t>Minimum Capital Allocation for Meeting</t>
  </si>
  <si>
    <t>Tier 1 after allocation to credit and operational requirements is below or equal to the residual Tier 1</t>
  </si>
  <si>
    <t>Tier 3 is equal to 250% of the amount of Tier 1 capital actually supporting Market Risk</t>
  </si>
  <si>
    <t>Operational risk weighted exposures</t>
  </si>
  <si>
    <t>Market risk weighted exposures</t>
  </si>
  <si>
    <t>Other Assets</t>
  </si>
  <si>
    <t>This form should be used to gather information on total risk charges from forms MRI1, MRE, MRF, MRC1 or MRC2a, and MRO1 OR  MRO2 as applicable.</t>
  </si>
  <si>
    <t>*</t>
  </si>
  <si>
    <t xml:space="preserve">For the quarter ending on </t>
  </si>
  <si>
    <t>Unrated</t>
  </si>
  <si>
    <t xml:space="preserve"> Asset Categories for Credit Risk</t>
  </si>
  <si>
    <t>Capital Charge</t>
  </si>
  <si>
    <t>Total</t>
  </si>
  <si>
    <t>A</t>
  </si>
  <si>
    <t>D</t>
  </si>
  <si>
    <t>E</t>
  </si>
  <si>
    <t>F</t>
  </si>
  <si>
    <t>B</t>
  </si>
  <si>
    <t>C = A - B</t>
  </si>
  <si>
    <t>Risk Weighted Assets CRM</t>
  </si>
  <si>
    <t>Only those banks which have obtained the CBB's written approval to adopt their FIRB model to calculate their credit risk capital charges are required to complete this form.</t>
  </si>
  <si>
    <t>1.1</t>
  </si>
  <si>
    <t>Include in the list above all exposures which are 10% or more of the consolidated capital base. Please refer to paragraph 149 of the PIR Guidelines for more details.</t>
  </si>
  <si>
    <t>1.2</t>
  </si>
  <si>
    <t>1.3</t>
  </si>
  <si>
    <t>1.4</t>
  </si>
  <si>
    <t>1.5</t>
  </si>
  <si>
    <t>2.1</t>
  </si>
  <si>
    <t>2.3</t>
  </si>
  <si>
    <t>2.2</t>
  </si>
  <si>
    <t xml:space="preserve">4. </t>
  </si>
  <si>
    <t>4.1</t>
  </si>
  <si>
    <t>4.2</t>
  </si>
  <si>
    <t>5.1</t>
  </si>
  <si>
    <t>5.2</t>
  </si>
  <si>
    <t>6.1</t>
  </si>
  <si>
    <t xml:space="preserve">8. </t>
  </si>
  <si>
    <t>8.2</t>
  </si>
  <si>
    <t>8.1</t>
  </si>
  <si>
    <t>11.1</t>
  </si>
  <si>
    <t>11.2</t>
  </si>
  <si>
    <t>11.3</t>
  </si>
  <si>
    <t>12.1</t>
  </si>
  <si>
    <t>12.2</t>
  </si>
  <si>
    <t>Notes and coins</t>
  </si>
  <si>
    <t>Gold bullions held and backed by gold bullion liabilities</t>
  </si>
  <si>
    <t>Note 2</t>
  </si>
  <si>
    <t>Note 3</t>
  </si>
  <si>
    <t>Note 4</t>
  </si>
  <si>
    <t>Note 6</t>
  </si>
  <si>
    <t>Note 7</t>
  </si>
  <si>
    <t>Note 8</t>
  </si>
  <si>
    <t>Note 9</t>
  </si>
  <si>
    <t>Cells to be filled by the bank</t>
  </si>
  <si>
    <t>Automatic total cells</t>
  </si>
  <si>
    <t>Additional items</t>
  </si>
  <si>
    <t>35.</t>
  </si>
  <si>
    <t>This represents the reversal of the discounting of future cash flows to net present value on impaired loans and investment.</t>
  </si>
  <si>
    <t>3.7</t>
  </si>
  <si>
    <t>30.</t>
  </si>
  <si>
    <t>1.2.3.1</t>
  </si>
  <si>
    <t>1.2.3.2</t>
  </si>
  <si>
    <t>1.2.3.3</t>
  </si>
  <si>
    <t>1.2.3.4</t>
  </si>
  <si>
    <t>Total off-balance sheet (1.2.1 to 1.2.3 inclusive)</t>
  </si>
  <si>
    <t>C = A x B</t>
  </si>
  <si>
    <t>='Table CA1 - Capital Adequacy'!I45</t>
  </si>
  <si>
    <t>='Table CA1 - Capital Adequacy'!J45</t>
  </si>
  <si>
    <t>Net open position in foreign exchange</t>
  </si>
  <si>
    <t>Net open position in equities</t>
  </si>
  <si>
    <t>Net open position in commodities</t>
  </si>
  <si>
    <t>='Table CA1 - Capital Adequacy'!K45</t>
  </si>
  <si>
    <t>On solo basis the ratio should be 8%</t>
  </si>
  <si>
    <t>5.2.2</t>
  </si>
  <si>
    <t>10.1</t>
  </si>
  <si>
    <t>Cells to be filled by the bank.</t>
  </si>
  <si>
    <t>Automatic cells.</t>
  </si>
  <si>
    <t>Refer to CA-5.3.2.7 of the Capital Adequacy Module, Volume 1 for details on Mutual Funds.  If look-through approach is used, the Risk Weighted Assets should be entered in Table CR5b -Risk Weighted Asset, column "F".</t>
  </si>
  <si>
    <t>Amounts written off</t>
  </si>
  <si>
    <t>Write backs / cancellation due to improvement</t>
  </si>
  <si>
    <t>Exchange adjustment and other movements *</t>
  </si>
  <si>
    <t>Notional interest on impaired assets</t>
  </si>
  <si>
    <t xml:space="preserve">PROVISIONS FOR LOSSES </t>
  </si>
  <si>
    <t>Average</t>
  </si>
  <si>
    <t>Alpha</t>
  </si>
  <si>
    <t>K-BIA</t>
  </si>
  <si>
    <t>Note 1</t>
  </si>
  <si>
    <t>Gross Income</t>
  </si>
  <si>
    <t>Deductions shall be 50% from Tier 1 and 50% from Tier 2.</t>
  </si>
  <si>
    <t>Note 5</t>
  </si>
  <si>
    <t>Excess amount over materiality thresholds in case of investment in commercial entities</t>
  </si>
  <si>
    <t>Amount of MKT risk yet to be supported by Tier 2</t>
  </si>
  <si>
    <t>NET STABLE FUNDS (iii.1 to iii.4 less iii.5 to iii.9 inclusive)</t>
  </si>
  <si>
    <t>Term borrowings</t>
  </si>
  <si>
    <t>Securities sold under repos</t>
  </si>
  <si>
    <t>Dividend payable</t>
  </si>
  <si>
    <t>Interest payable</t>
  </si>
  <si>
    <t>Other liabilities</t>
  </si>
  <si>
    <t>2.10</t>
  </si>
  <si>
    <t>2.11</t>
  </si>
  <si>
    <t>ASSETS</t>
  </si>
  <si>
    <t>Placements with banks and similar financial institutions</t>
  </si>
  <si>
    <t>3.3</t>
  </si>
  <si>
    <t>3.4</t>
  </si>
  <si>
    <t>Loans and advances to banks and non-banks</t>
  </si>
  <si>
    <t>3.5</t>
  </si>
  <si>
    <t>3.6</t>
  </si>
  <si>
    <t>Investment properties</t>
  </si>
  <si>
    <t>Interest in unconsolidated subsidiaries and associated companies</t>
  </si>
  <si>
    <t>3.8</t>
  </si>
  <si>
    <t xml:space="preserve">Interest receivable </t>
  </si>
  <si>
    <t>3.9</t>
  </si>
  <si>
    <t>3.10</t>
  </si>
  <si>
    <t>3.11</t>
  </si>
  <si>
    <t>Total Assets (3.1 to 3.10 inclusive)</t>
  </si>
  <si>
    <t>Interest received on loans</t>
  </si>
  <si>
    <t>Interest received on placement and money market instruments</t>
  </si>
  <si>
    <t>Interest received on securities</t>
  </si>
  <si>
    <t>Notional interest on impaired financial assets</t>
  </si>
  <si>
    <t>Total interest income (1 to 4 inclusive)</t>
  </si>
  <si>
    <t>Interest paid on deposits from banks</t>
  </si>
  <si>
    <t>Interest paid on deposits from non-banks</t>
  </si>
  <si>
    <t>Interest paid on debt securities/certificates of deposits issued/term borrowings</t>
  </si>
  <si>
    <t>Total interest expense (6 to 8 inclusive)</t>
  </si>
  <si>
    <t>Net interest income/(loss) (5 minus 9)</t>
  </si>
  <si>
    <t>Gains/(losses) on assets held for trading</t>
  </si>
  <si>
    <t>13.</t>
  </si>
  <si>
    <t>Realized gains/(losses) on assets available-for-sale</t>
  </si>
  <si>
    <t>14.</t>
  </si>
  <si>
    <t>15.</t>
  </si>
  <si>
    <t>16.</t>
  </si>
  <si>
    <t>Net fees and commissions</t>
  </si>
  <si>
    <t>17.</t>
  </si>
  <si>
    <t>18.</t>
  </si>
  <si>
    <t>Other operating income</t>
  </si>
  <si>
    <t>19.</t>
  </si>
  <si>
    <t>Net gain/(loss) on fair value hedges</t>
  </si>
  <si>
    <t>20.</t>
  </si>
  <si>
    <t>Total income (10 to 19 inclusive)</t>
  </si>
  <si>
    <t>Gross income</t>
  </si>
  <si>
    <t>Notes 2 &amp; 3</t>
  </si>
  <si>
    <t>Note 10</t>
  </si>
  <si>
    <t>21.</t>
  </si>
  <si>
    <t>Staff cost</t>
  </si>
  <si>
    <t>22.</t>
  </si>
  <si>
    <t>Depreciation</t>
  </si>
  <si>
    <t>23.</t>
  </si>
  <si>
    <t>24.</t>
  </si>
  <si>
    <t>Trigger minimum CAR</t>
  </si>
  <si>
    <t>Debts written off against profit</t>
  </si>
  <si>
    <t>PROVISIONS FOR LOSSES</t>
  </si>
  <si>
    <t>Excess amount over maximum permitted large exposure limit</t>
  </si>
  <si>
    <t>Specific Provisions (including interest in suspense) against</t>
  </si>
  <si>
    <t>Other Assets and Off-Balance Sheet Items</t>
  </si>
  <si>
    <t>At beginning of the year</t>
  </si>
  <si>
    <t>Additional provisions made</t>
  </si>
  <si>
    <t>Specific provisions are those created against an identified loss or demonstrable deterioration in the value of a particular asset and should include the discounting of future cash flows.</t>
  </si>
  <si>
    <t>Unrealized gains/losses in opening retained earnings</t>
  </si>
  <si>
    <t>Realized during the year</t>
  </si>
  <si>
    <t>Available-For-Sale</t>
  </si>
  <si>
    <t>Cash flow hedges</t>
  </si>
  <si>
    <t>Equity securities with readily determinable FV</t>
  </si>
  <si>
    <t>E = A + B + C +D</t>
  </si>
  <si>
    <t>Exchange adjustment and other movements</t>
  </si>
  <si>
    <t>Net unrealized gains / (losses) (1 + 2)</t>
  </si>
  <si>
    <t>Transfer to income statement:</t>
  </si>
  <si>
    <t>Impairment</t>
  </si>
  <si>
    <t>Realized</t>
  </si>
  <si>
    <t>Balance at reporting date (3 - 4 - 5)</t>
  </si>
  <si>
    <t>#</t>
  </si>
  <si>
    <t>Full Name</t>
  </si>
  <si>
    <t>Type of exposure:
Lending / Investment</t>
  </si>
  <si>
    <t>Limit in reporting currency
(Note 1)</t>
  </si>
  <si>
    <t>Outstanding amount in reporting currency 
(Note 2)</t>
  </si>
  <si>
    <t>Market value of collateral if available</t>
  </si>
  <si>
    <t>Includes total limit for on balance sheet items and commitments, and the credit equivalent amount in case of derivatives.</t>
  </si>
  <si>
    <t>against loans and advances</t>
  </si>
  <si>
    <t>against investments</t>
  </si>
  <si>
    <t>26.</t>
  </si>
  <si>
    <t>Other operating charges</t>
  </si>
  <si>
    <t>27.</t>
  </si>
  <si>
    <t>28.</t>
  </si>
  <si>
    <t>Net operating profit/(loss) (20 minus 27)</t>
  </si>
  <si>
    <t>29.</t>
  </si>
  <si>
    <t>Gains/(losses) on disposal of held-to-maturity investments</t>
  </si>
  <si>
    <t>4.11</t>
  </si>
  <si>
    <t>34.</t>
  </si>
  <si>
    <t>Investment in insurance entities equal to or greater than 20%</t>
  </si>
  <si>
    <t>1 up to 3 years</t>
  </si>
  <si>
    <t>RELATED PARTIES TRANSACTIONS - Consolidated</t>
  </si>
  <si>
    <t>OTHER ITEMS - Consolidated</t>
  </si>
  <si>
    <t>Include off-balance sheet credit exposures after applying the proper Credit Conversion Factor.</t>
  </si>
  <si>
    <t>On- and Off Balance Sheet Credit Exposures  before CRM *</t>
  </si>
  <si>
    <t>Short-Term Claims on Banks (6.3.1 to 6.3.6 inclusive)</t>
  </si>
  <si>
    <t>Regulatory Retail Portfolios</t>
  </si>
  <si>
    <t xml:space="preserve">A      </t>
  </si>
  <si>
    <t>Total minimum capital required for market risks</t>
  </si>
  <si>
    <t xml:space="preserve">B = Total Positive Gross Income / A   </t>
  </si>
  <si>
    <t xml:space="preserve">1. </t>
  </si>
  <si>
    <t>Fill in this item ONLY if the Bank reports on a consolidated basis.</t>
  </si>
  <si>
    <t>Enter all amounts in positive except for item 1.5 where you can enter the amount in positive/negative as appropriate.</t>
  </si>
  <si>
    <t>Balance at reporting date (1.1 - 1.2 - 1.3 + 1.4 + 1.5 - 1.6)</t>
  </si>
  <si>
    <t>For Bahrain operations only, report total investments in/loans to consolidated subsidiaries engaged in banking and financial activities</t>
  </si>
  <si>
    <t>Bahrain Operations Only</t>
  </si>
  <si>
    <t xml:space="preserve">Total investment in/loans to unconsolidated/consolidated subsidiaries engaged </t>
  </si>
  <si>
    <t>in banking and financial activities</t>
  </si>
  <si>
    <t xml:space="preserve">Amount </t>
  </si>
  <si>
    <t>Financing</t>
  </si>
  <si>
    <t>Funding</t>
  </si>
  <si>
    <t>On behalf of clients in Bahrain</t>
  </si>
  <si>
    <t>On behalf of clients outside Bahrain</t>
  </si>
  <si>
    <t>Shari'a Compliant Transactions:</t>
  </si>
  <si>
    <t>Include claims on commercial companies owned by governments that are covered by a government guarantee that satisfies the conditions in CA-4.2 and CA-4.5 in which case they may take the risk weight of the concerned government.  Otherwise, it should be ris</t>
  </si>
  <si>
    <t>Report in this part, in a descending order, the five largest daily losses in the reporting quarter and their respective VaR, for the risk exposures which are measured by the internal models approach. If the number of daily losses during the quarter is les</t>
  </si>
  <si>
    <t xml:space="preserve">The total capital charge is calculated as the three-year average of the simple summation of the regulatory capital charges across each of the business lines in each year.  In any given year, negative capital charges (resulting from negative gross income) </t>
  </si>
  <si>
    <t xml:space="preserve">Figures for any year in which annual gross income is negative or zero should be excluded from both the numerator (gross income) and denominator (number of the years) when calculating the average.  </t>
  </si>
  <si>
    <t>Number of years with positive GI</t>
  </si>
  <si>
    <t>(ii)</t>
  </si>
  <si>
    <t>Date</t>
  </si>
  <si>
    <t>VaR</t>
  </si>
  <si>
    <t xml:space="preserve">5. </t>
  </si>
  <si>
    <t>Total Claims on MDBs (5.1 + 5.2)</t>
  </si>
  <si>
    <t>Total Claims on Sovereigns</t>
  </si>
  <si>
    <t>Total Claims on PSEs</t>
  </si>
  <si>
    <t xml:space="preserve">Total Claims on MDBs </t>
  </si>
  <si>
    <t>Total Claims on Banks</t>
  </si>
  <si>
    <t>Past Due Exposures</t>
  </si>
  <si>
    <t>Available-for-sale</t>
  </si>
  <si>
    <t>Held to maturity (including bonds classified as originated loans)</t>
  </si>
  <si>
    <t>2.3.1</t>
  </si>
  <si>
    <t>4.1.1</t>
  </si>
  <si>
    <t>4.2.1</t>
  </si>
  <si>
    <t>4.2.3</t>
  </si>
  <si>
    <t>4.2.4</t>
  </si>
  <si>
    <t>4.2.5</t>
  </si>
  <si>
    <t>4.2.6</t>
  </si>
  <si>
    <t>QUARTERLY PRUDENTIAL INFORMATION REPORT FOR CONVENTIONAL BANKS</t>
  </si>
  <si>
    <t>Quarterly Prudential Information Report for Submission to the Central Bank of Bahrain in Accordance with the Capital Adequacy Module for Conventional Banks in Bahrain</t>
  </si>
  <si>
    <t>Investments in Funds (12.2.1 + 12.2.2)</t>
  </si>
  <si>
    <t>Total should be equal to line i.6(A)</t>
  </si>
  <si>
    <t>Impaired Loans
(Note 4 &amp; 9)</t>
  </si>
  <si>
    <t>Select the approach applicable for risk weighting investment in securities / unrated funds.</t>
  </si>
  <si>
    <t>i.e. owned directly or by way of investments in Real Estate Companies, subsidiaries or associate companies or other arrangements such as trusts, funds or REITs.</t>
  </si>
  <si>
    <t xml:space="preserve">All other holdings of real estate </t>
  </si>
  <si>
    <t>7.2.1</t>
  </si>
  <si>
    <t>7.2.2</t>
  </si>
  <si>
    <t>7.2.3</t>
  </si>
  <si>
    <t>7.2.4</t>
  </si>
  <si>
    <t>7.2.5</t>
  </si>
  <si>
    <t>Tier 1, 2, &amp; 3 is equal to the Market Risk Minimum Capital Charge Calculation</t>
  </si>
  <si>
    <t>Net Loans &amp; Advances (i.6 - i.7)</t>
  </si>
  <si>
    <t>i.9</t>
  </si>
  <si>
    <t>Restructured Loans</t>
  </si>
  <si>
    <t>Over 3 years</t>
  </si>
  <si>
    <t>G = C + D + E</t>
  </si>
  <si>
    <t>Gross impaired loans</t>
  </si>
  <si>
    <t>Less: Specific provisions</t>
  </si>
  <si>
    <t>Less: Interest in suspense</t>
  </si>
  <si>
    <t>ii.1</t>
  </si>
  <si>
    <t xml:space="preserve">Manufacturing </t>
  </si>
  <si>
    <t>ii.2</t>
  </si>
  <si>
    <t>Mining and quarrying</t>
  </si>
  <si>
    <t>ii.3</t>
  </si>
  <si>
    <t>Agriculture, fishing and forestry</t>
  </si>
  <si>
    <t>ii.4</t>
  </si>
  <si>
    <t>Construction</t>
  </si>
  <si>
    <t xml:space="preserve">Financial </t>
  </si>
  <si>
    <t>Trade</t>
  </si>
  <si>
    <t>iii.3</t>
  </si>
  <si>
    <t>iii.4</t>
  </si>
  <si>
    <t>iii.5</t>
  </si>
  <si>
    <t>SECTION B: CAPITAL ADEQUACY CALCULATION</t>
  </si>
  <si>
    <t>Total Claims on International organizations</t>
  </si>
  <si>
    <t>Where Specific Provision is less than 20%</t>
  </si>
  <si>
    <t>Where Specific Provision is 20% or more</t>
  </si>
  <si>
    <t>Collective impairment provision</t>
  </si>
  <si>
    <t>Collective impairment provision represents provision or impairment allowances relating to a portfolio of homogeneous assets.</t>
  </si>
  <si>
    <t>Mortgages (11.1 + 11.2)</t>
  </si>
  <si>
    <t>Commercial Mortgage</t>
  </si>
  <si>
    <t>Residential Mortgage</t>
  </si>
  <si>
    <t>Held-to-maturity and available-for-sale investments</t>
  </si>
  <si>
    <t>Financial assets at fair value through profit and loss</t>
  </si>
  <si>
    <t>12.2.1.1</t>
  </si>
  <si>
    <t>12.2.1.2</t>
  </si>
  <si>
    <t>12.2.1.3</t>
  </si>
  <si>
    <t>12.2.1.4</t>
  </si>
  <si>
    <t>12.2.2</t>
  </si>
  <si>
    <t>12.2.2.1</t>
  </si>
  <si>
    <t>12.2.2.2</t>
  </si>
  <si>
    <t>5-15 business days</t>
  </si>
  <si>
    <t>16-30 business days</t>
  </si>
  <si>
    <t>31-45 business days</t>
  </si>
  <si>
    <t>46 or more business days</t>
  </si>
  <si>
    <t>1.4.1</t>
  </si>
  <si>
    <t>1.4.2</t>
  </si>
  <si>
    <t>1.4.3</t>
  </si>
  <si>
    <t>1.4.4</t>
  </si>
  <si>
    <t>1.4.5</t>
  </si>
  <si>
    <t>For up to 4 business days</t>
  </si>
  <si>
    <t>Explanation of columns:</t>
  </si>
  <si>
    <t>Cash items (1.1 + 1.2 + 1.3 + 1.4)</t>
  </si>
  <si>
    <t xml:space="preserve">From Table CR5a, Column E </t>
  </si>
  <si>
    <t>a.1</t>
  </si>
  <si>
    <t>b.1</t>
  </si>
  <si>
    <t>Remaining Tier 1</t>
  </si>
  <si>
    <t>c.1</t>
  </si>
  <si>
    <t>d.1</t>
  </si>
  <si>
    <t>e.1</t>
  </si>
  <si>
    <t>f.1</t>
  </si>
  <si>
    <t>g.1</t>
  </si>
  <si>
    <t>h.1</t>
  </si>
  <si>
    <t>a.2</t>
  </si>
  <si>
    <t>b.2</t>
  </si>
  <si>
    <t>c.2</t>
  </si>
  <si>
    <t>d.2</t>
  </si>
  <si>
    <t>e.2</t>
  </si>
  <si>
    <t>f.2</t>
  </si>
  <si>
    <t>g.2</t>
  </si>
  <si>
    <t>h.2</t>
  </si>
  <si>
    <t>a.3</t>
  </si>
  <si>
    <t>b.3</t>
  </si>
  <si>
    <t>c.3</t>
  </si>
  <si>
    <t>d.3</t>
  </si>
  <si>
    <t>e.3</t>
  </si>
  <si>
    <t>f.3</t>
  </si>
  <si>
    <t>g.3</t>
  </si>
  <si>
    <t>Trading Book</t>
  </si>
  <si>
    <t>Banking Book</t>
  </si>
  <si>
    <t>On-Balance Sheet</t>
  </si>
  <si>
    <t>Loans</t>
  </si>
  <si>
    <t>1.1.2</t>
  </si>
  <si>
    <t>Investments</t>
  </si>
  <si>
    <t>1.1.3</t>
  </si>
  <si>
    <t>Off-Balance Sheet</t>
  </si>
  <si>
    <t xml:space="preserve">Contingents </t>
  </si>
  <si>
    <t>1.2.2</t>
  </si>
  <si>
    <t>Commitments</t>
  </si>
  <si>
    <t>1.2.3</t>
  </si>
  <si>
    <t>1.2.4</t>
  </si>
  <si>
    <t>SECTION C</t>
  </si>
  <si>
    <t>CLASSIFICATION OF LOANS AND ADVANCES</t>
  </si>
  <si>
    <t>Principal &amp; Interest outstanding 
(Note 1)</t>
  </si>
  <si>
    <t>Specific Provisions against losses &amp; anticipated losses
(Note 6)</t>
  </si>
  <si>
    <t>Book Value / Net Loans</t>
  </si>
  <si>
    <t>Collateral Market Value</t>
  </si>
  <si>
    <t>A - B</t>
  </si>
  <si>
    <t>i.1</t>
  </si>
  <si>
    <t>Standard</t>
  </si>
  <si>
    <t>i.2</t>
  </si>
  <si>
    <t>Substandard</t>
  </si>
  <si>
    <t>i.3</t>
  </si>
  <si>
    <t>Doubtful</t>
  </si>
  <si>
    <t>i.4</t>
  </si>
  <si>
    <t>Loss</t>
  </si>
  <si>
    <t>i.5</t>
  </si>
  <si>
    <t>Problem country debt**</t>
  </si>
  <si>
    <t>i.6</t>
  </si>
  <si>
    <t>Total (i.1 + i.5 inclusive)</t>
  </si>
  <si>
    <t>i.7</t>
  </si>
  <si>
    <t>i.8</t>
  </si>
  <si>
    <t>2.9</t>
  </si>
  <si>
    <t>Name of person filing the return</t>
  </si>
  <si>
    <t xml:space="preserve">Preferential Risk Weight for Claims on Locally Incorporated Banks - BD and USD  </t>
  </si>
  <si>
    <t>Total eligible capital base</t>
  </si>
  <si>
    <t>Total Other Sovereigns and claims on non-relevant currencies (2.3.1 to 2.3.6 inclusive)</t>
  </si>
  <si>
    <t>4.1.3.1</t>
  </si>
  <si>
    <t>4.1.3.2</t>
  </si>
  <si>
    <t>4.1.3.3</t>
  </si>
  <si>
    <t>4.1.3.4</t>
  </si>
  <si>
    <t>4.1.3.5</t>
  </si>
  <si>
    <t>4.1.3.6</t>
  </si>
  <si>
    <t>Total Other Sovereigns PSEs and claims on non-relevant currencies (4.1.4.1 to 4.1.4.6 inclusive)</t>
  </si>
  <si>
    <t>PSEs Treated as Sovereigns (4.1.1 + 4.1.2 + 4.1.3)</t>
  </si>
  <si>
    <t>Mortgage (10.1 + 10.2 + 10.3)</t>
  </si>
  <si>
    <t>Look-through approach if used</t>
  </si>
  <si>
    <t>13.1</t>
  </si>
  <si>
    <t>13.2</t>
  </si>
  <si>
    <t>Total other deductions (as specified by the CBB)</t>
  </si>
  <si>
    <t>It does not include the 5% cash reserve maintained with the Central Bank.</t>
  </si>
  <si>
    <t>Marketable securities should include those securities that can be readily sold/liquidated.  The amount should be reported at current market value.</t>
  </si>
  <si>
    <t>Outstanding balance maturating in less than two years.</t>
  </si>
  <si>
    <t>Provided it is not maturing in less than two years, and excluding repayments during that period.</t>
  </si>
  <si>
    <t>MATURITY PROFILE</t>
  </si>
  <si>
    <t>Assets</t>
  </si>
  <si>
    <t>Liabilities</t>
  </si>
  <si>
    <t>Net</t>
  </si>
  <si>
    <t>Maturity Band</t>
  </si>
  <si>
    <t>At sight but less than 8 days</t>
  </si>
  <si>
    <t>8 days but less than 1 month</t>
  </si>
  <si>
    <t>1 month but less than 3 months</t>
  </si>
  <si>
    <t>3 months but less than 6 months</t>
  </si>
  <si>
    <t>6 months but less than 12 months</t>
  </si>
  <si>
    <t>CR5b.1</t>
  </si>
  <si>
    <t>i</t>
  </si>
  <si>
    <t>ii</t>
  </si>
  <si>
    <t>iii</t>
  </si>
  <si>
    <t>Reporting Currency</t>
  </si>
  <si>
    <t>BHD '000</t>
  </si>
  <si>
    <t>Use either the Standardized Approach or the Basic Indicator Approach.</t>
  </si>
  <si>
    <t>Operational Risk Weighted Exposures</t>
  </si>
  <si>
    <t>Market Risk Weighted Exposures</t>
  </si>
  <si>
    <t>Corporates owned by the Government Bahrain</t>
  </si>
  <si>
    <t>A. Capital Charges Under the Standardized Approach</t>
  </si>
  <si>
    <t>B. Capital Charges Under the Internal Models Approach</t>
  </si>
  <si>
    <t>Total market risk weighted exposures using Internal Models</t>
  </si>
  <si>
    <t>Impaired Loans - Consolidated</t>
  </si>
  <si>
    <t>i.  Analysis by category - Consolidated</t>
  </si>
  <si>
    <t>Commercial real estate financing</t>
  </si>
  <si>
    <t>Residential mortgage</t>
  </si>
  <si>
    <t>INVESTMENTS - CONSOLIDATED</t>
  </si>
  <si>
    <t>The total of collective impairment provision is also the figure to be reported in Section A, Balance, line 1.12.</t>
  </si>
  <si>
    <t>MOVEMENT IN FAIR VALUE ADJUSTMENTS COMPONENT OF EQUITY - CONSOLIDATED</t>
  </si>
  <si>
    <t>Delivery-versus-Payment Transactions (1.4.1 to 1.4.6 inclusive)</t>
  </si>
  <si>
    <t>LARGEST BANK EXPOSURES (INCLUDING OFF-BALANCE SHEET ITEMS) - CONSOLIDATED</t>
  </si>
  <si>
    <t>LARGEST NON-BANK EXPOSURES (INCLUDING OFF-BALANCE SHEET ITEMS) - CONSOLIDATED</t>
  </si>
  <si>
    <t>LIQUIDITY - CONSOLIDATED AND BAHRAIN OPERATIONS ONLY</t>
  </si>
  <si>
    <t>Bahrain Operation Only</t>
  </si>
  <si>
    <t>Bahrain operations only excluding overseas branches.</t>
  </si>
  <si>
    <t>Head office and overseas branches and offices</t>
  </si>
  <si>
    <t>Total exempted large exposures</t>
  </si>
  <si>
    <t>Risk Weights</t>
  </si>
  <si>
    <t>Instructions:</t>
  </si>
  <si>
    <t>Cash items in the process of collection</t>
  </si>
  <si>
    <t>4.2.2</t>
  </si>
  <si>
    <t>6.1.2</t>
  </si>
  <si>
    <t>Cash and balances at central banks</t>
  </si>
  <si>
    <t>TRADING BOOK VS. BANKING BOOK - CONSOLIDATED</t>
  </si>
  <si>
    <t>Repair and maintenance</t>
  </si>
  <si>
    <t>OPERATIONAL RISK - BASIC INDICATOR APPROACH</t>
  </si>
  <si>
    <t>OPERATIONAL RISK - STANDARDIZED APPROACH</t>
  </si>
  <si>
    <t>Deduction of unconsolidated financial subsidiaries where ownership is &gt; 50%</t>
  </si>
  <si>
    <t>CAPITAL ADEQUACY RATIO CALCULATION - CONSOLIDATED</t>
  </si>
  <si>
    <t>Credit Risk Weighted Exposures</t>
  </si>
  <si>
    <t>Limited to 250% of Tier 1 capital actually supporting Market Risk.</t>
  </si>
  <si>
    <t>Credit Risk</t>
  </si>
  <si>
    <t>Operational Risk</t>
  </si>
  <si>
    <t>Market Risk</t>
  </si>
  <si>
    <t>Available Capital</t>
  </si>
  <si>
    <t>Credit &amp; Operational Risk Requirement</t>
  </si>
  <si>
    <t xml:space="preserve"> </t>
  </si>
  <si>
    <t>Market Risk Requirement</t>
  </si>
  <si>
    <t>Excluded from ELIGIBLE CAPITAL:</t>
  </si>
  <si>
    <t>Eligible Capital</t>
  </si>
  <si>
    <t>Total Eligible Capital</t>
  </si>
  <si>
    <t>='Table CR5b -Risk Weighted Asset'!K174</t>
  </si>
  <si>
    <t>Total Claims on Banks (6.1 + 6.2 + 6.3)</t>
  </si>
  <si>
    <r>
      <t xml:space="preserve">All other ratings or unrated - </t>
    </r>
    <r>
      <rPr>
        <i/>
        <sz val="8"/>
        <rFont val="Arial"/>
        <family val="2"/>
      </rPr>
      <t>TO BE DEDUCTED FROM CAPITAL</t>
    </r>
  </si>
  <si>
    <t>Amount of loss</t>
  </si>
  <si>
    <t>Tier 1</t>
  </si>
  <si>
    <t>Tier 2</t>
  </si>
  <si>
    <t>Tier 3</t>
  </si>
  <si>
    <t>Form No.</t>
  </si>
  <si>
    <t>Amount</t>
  </si>
  <si>
    <t>Equities position risk</t>
  </si>
  <si>
    <t>Foreign exchange risk</t>
  </si>
  <si>
    <t>Commodities risk</t>
  </si>
  <si>
    <t>Options</t>
  </si>
  <si>
    <t>Government</t>
  </si>
  <si>
    <t>Credit Risk Weighted Asset</t>
  </si>
  <si>
    <t>G</t>
  </si>
  <si>
    <t>Tier 1 Capital</t>
  </si>
  <si>
    <t>Other deductions</t>
  </si>
  <si>
    <t>No</t>
  </si>
  <si>
    <t>Market Risk Position</t>
  </si>
  <si>
    <t>Country</t>
  </si>
  <si>
    <t>C</t>
  </si>
  <si>
    <t>Less:</t>
  </si>
  <si>
    <t>Goodwill</t>
  </si>
  <si>
    <t>FIVE LARGEST DAILY LOSSES OVER THE QUARTER  (Note 3)</t>
  </si>
  <si>
    <t>Past Due Exposure (11.1 + 11.2 + 11.3)</t>
  </si>
  <si>
    <t>1.1.1</t>
  </si>
  <si>
    <t>1.2.1</t>
  </si>
  <si>
    <t>6.2</t>
  </si>
  <si>
    <t>6.3</t>
  </si>
  <si>
    <t>Eligible for 0% RW</t>
  </si>
  <si>
    <t>Interest Rate</t>
  </si>
  <si>
    <t>Foreign Exchange</t>
  </si>
  <si>
    <r>
      <t xml:space="preserve">Total Other Sovereigns PSEs - </t>
    </r>
    <r>
      <rPr>
        <i/>
        <sz val="8"/>
        <rFont val="Arial"/>
        <family val="2"/>
      </rPr>
      <t>Relevant domestic currency</t>
    </r>
  </si>
  <si>
    <t>Please refer to Section CA-5 for details and guidelines on the FIRB approach and the classes of exposures.</t>
  </si>
  <si>
    <t>F = (C * E) + D</t>
  </si>
  <si>
    <t>Other Corporates including Category 3 Investment Firms (7.2.1 to 7.2.5 inclusive)</t>
  </si>
  <si>
    <t>Claims on Investment Firms - Categories 1 &amp; 2 (8.1 to 8.6 inclusive)</t>
  </si>
  <si>
    <t>Claims on Investment Firms - Categories 1 &amp; 2</t>
  </si>
  <si>
    <t>Personal / Consumer finance</t>
  </si>
  <si>
    <t>Residential Mortgage eligible for 35% RW</t>
  </si>
  <si>
    <t>Residential Mortgage eligible for 75% RW</t>
  </si>
  <si>
    <t>Commercial Mortgage eligible for 100% RW</t>
  </si>
  <si>
    <t>Equity Investments (12.1.1 + 12.1.2)</t>
  </si>
  <si>
    <t>Investments in unrated funds (12.2.2.1 + 12.2.2.2)</t>
  </si>
  <si>
    <t>25.</t>
  </si>
  <si>
    <t>VaR  (line 1.8  F)</t>
  </si>
  <si>
    <t xml:space="preserve">Total specific capital charge for market risk calculated by the standardized approach </t>
  </si>
  <si>
    <t>Total Bahraini PSEs</t>
  </si>
  <si>
    <t>Net profit for the current period</t>
  </si>
  <si>
    <t>Net (loss) for the current period</t>
  </si>
  <si>
    <t>Market Risk requirement from:</t>
  </si>
  <si>
    <t>CAPITAL LIABILITIES</t>
  </si>
  <si>
    <t>USD '000</t>
  </si>
  <si>
    <t>Paid up share capital (net of treasury shares)</t>
  </si>
  <si>
    <t>Share premium</t>
  </si>
  <si>
    <t>Legal reserve</t>
  </si>
  <si>
    <t>General (disclosed) reserves</t>
  </si>
  <si>
    <t>Retained earnings/(losses) brought forward</t>
  </si>
  <si>
    <t xml:space="preserve">Minority interest in subsidiaries' share capital </t>
  </si>
  <si>
    <t>1.10</t>
  </si>
  <si>
    <t>Fx translation adjustment</t>
  </si>
  <si>
    <t>1.11</t>
  </si>
  <si>
    <t>Fixed assets revaluation reserves</t>
  </si>
  <si>
    <t>1.12</t>
  </si>
  <si>
    <t>1.13</t>
  </si>
  <si>
    <t>Hybrid (debt/equity) capital instruments</t>
  </si>
  <si>
    <t>1.14</t>
  </si>
  <si>
    <t>1.16</t>
  </si>
  <si>
    <t>Fair value changes on available-for-sale investments</t>
  </si>
  <si>
    <t>1.17</t>
  </si>
  <si>
    <t>Fair value changes of cash flow hedges</t>
  </si>
  <si>
    <t>1.18</t>
  </si>
  <si>
    <t>Short-term subordinated debts</t>
  </si>
  <si>
    <t>NON-CAPITAL LIABILITIES</t>
  </si>
  <si>
    <t>Deposits from banks</t>
  </si>
  <si>
    <t>Deposits from non-banks</t>
  </si>
  <si>
    <t>Certificates of deposits issued</t>
  </si>
  <si>
    <t>Debt securities in issue</t>
  </si>
  <si>
    <t xml:space="preserve">Standardized Approach </t>
  </si>
  <si>
    <t>CREDIT RISK WEIGHTED ASSETS CALCULATION - CONSOLIDATED (exclude exposures that have been reported under the aggregation rules)</t>
  </si>
  <si>
    <t>CREDIT RISK CAPITAL CHARGES - CONSOLIDATED (exclude exposures that have been reported under the aggregation rules)</t>
  </si>
  <si>
    <t>Foundation Internal Ratings-Based Approach</t>
  </si>
  <si>
    <t xml:space="preserve">A = count if (i, ii, iii) &gt; 0  </t>
  </si>
  <si>
    <t>Impaired Loans - Bahrain Operations Only</t>
  </si>
  <si>
    <t>Consolidated</t>
  </si>
  <si>
    <t>CONFIDENTIAL</t>
  </si>
  <si>
    <t>4.1.2</t>
  </si>
  <si>
    <t>4.1.3</t>
  </si>
  <si>
    <t>ENTER THE YEAR</t>
  </si>
  <si>
    <t>VALUE-AT-RISK RESULTS</t>
  </si>
  <si>
    <t>(i)</t>
  </si>
  <si>
    <t>Nature of Items</t>
  </si>
  <si>
    <t>Interest rate</t>
  </si>
  <si>
    <t>Foreign exchange</t>
  </si>
  <si>
    <t>Commodities</t>
  </si>
  <si>
    <t>A+B-D</t>
  </si>
  <si>
    <t>Residual Tier 2</t>
  </si>
  <si>
    <t>=if((H38+H40)&lt;H21,if(H35&gt;0,H39</t>
  </si>
  <si>
    <t>What if A+B-D &gt; available Tier 1 Capital</t>
  </si>
  <si>
    <t>What if there is still some amount not covered?</t>
  </si>
  <si>
    <t>E-(F+G)</t>
  </si>
  <si>
    <t>Credit Risk Mitigant (CRM)
(Note 1)</t>
  </si>
  <si>
    <t>In this column include amount of eligible collateral. This amount should not exceed the outstanding claim.</t>
  </si>
  <si>
    <t>Refer to CA-7.1.5 for definition of Gross Income.</t>
  </si>
  <si>
    <t>Net claims / (liabilities) (i.3 - ii.3)</t>
  </si>
  <si>
    <t/>
  </si>
  <si>
    <t>Please refer to PCD 3.1 volume 1 for details on aggregation rules.</t>
  </si>
  <si>
    <t>Impaired loans and advances must include non-performing loans and advances on which payment of interest or repayments of principal are 90 or more days past due and all loans and advances on which specific provision have been made.</t>
  </si>
  <si>
    <t>Restructured loans and advances, during the subject quarter, where the bank for economic and legal reasons related to the borrower's financial difficulties grants concessions to the borrower that it would otherwise not consider.</t>
  </si>
  <si>
    <t>Include interest in suspense.</t>
  </si>
  <si>
    <t>A.1</t>
  </si>
  <si>
    <t>A.1.1</t>
  </si>
  <si>
    <t>A.1.2</t>
  </si>
  <si>
    <t>A.2</t>
  </si>
  <si>
    <t>A.2.1</t>
  </si>
  <si>
    <t>A.2.2</t>
  </si>
  <si>
    <t>unlisted</t>
  </si>
  <si>
    <t>A.3</t>
  </si>
  <si>
    <t>B.1</t>
  </si>
  <si>
    <t>B.1.1</t>
  </si>
  <si>
    <t>B.1.2</t>
  </si>
  <si>
    <t>C.1</t>
  </si>
  <si>
    <t>INVESTMENT PROPERTIES</t>
  </si>
  <si>
    <t>Cost</t>
  </si>
  <si>
    <t>Market Value</t>
  </si>
  <si>
    <t>D.1</t>
  </si>
  <si>
    <t>Assets less liabilities</t>
  </si>
  <si>
    <t>Innovative capital instruments</t>
  </si>
  <si>
    <t>Name of Bank</t>
  </si>
  <si>
    <t>Date of Submission</t>
  </si>
  <si>
    <t>We certify that this return is, to the best of our knowledge and belief, correct.</t>
  </si>
  <si>
    <t>Designation</t>
  </si>
  <si>
    <t>ECAI 5 (B+ and below or unrated) - TO BE DEDUCTED FROM CAPITAL</t>
  </si>
  <si>
    <t>BALANCE SHEET ITEMS - CONSOLIDATED</t>
  </si>
  <si>
    <t>CAPITAL COMPONENTS - CONSOLIDATED</t>
  </si>
  <si>
    <t>Capital adequacy ratio</t>
  </si>
  <si>
    <t xml:space="preserve">Total Credit RWA * Trigger Minimum Capital Charge  </t>
  </si>
  <si>
    <t>Less: Employee stock incentive program funded by the bank (outstanding)</t>
  </si>
  <si>
    <t>15.1</t>
  </si>
  <si>
    <t>15.2</t>
  </si>
  <si>
    <t>Other Assets and Holding of Securitization Tranches (15.1 + 15.2)</t>
  </si>
  <si>
    <t>15.2.1</t>
  </si>
  <si>
    <t>15.2.1.1</t>
  </si>
  <si>
    <t>15.2.1.2</t>
  </si>
  <si>
    <t>15.2.1.3</t>
  </si>
  <si>
    <t>15.2.1.4</t>
  </si>
  <si>
    <t>15.2.1.5</t>
  </si>
  <si>
    <t>15.2.2</t>
  </si>
  <si>
    <t>15.2.2.1</t>
  </si>
  <si>
    <t>15.2.2.2</t>
  </si>
  <si>
    <t>15.2.2.3</t>
  </si>
  <si>
    <t>15.2.2.4</t>
  </si>
  <si>
    <t>TOTAL CREDIT RISK WEIGHTED ASSETS (1 + 2 + 3 + 4 + 5 + 6 + 7 + 8 + 9 + 10 + 11 + 12 + 13 + 14 + 15)</t>
  </si>
  <si>
    <t xml:space="preserve">Total Operational RWA * Trigger Minimum Capital Charge  </t>
  </si>
  <si>
    <t xml:space="preserve">Total Market RWA * Trigger Minimum Capital Charge  </t>
  </si>
  <si>
    <t>Total Claims on Sovereigns (2.1 + 2.2 + 2.3)</t>
  </si>
  <si>
    <t>2.3.2</t>
  </si>
  <si>
    <t>2.3.3</t>
  </si>
  <si>
    <t>2.3.4</t>
  </si>
  <si>
    <t>2.3.5</t>
  </si>
  <si>
    <t>2.3.6</t>
  </si>
  <si>
    <r>
      <t xml:space="preserve">Total other sovereigns &amp; respective central banks - </t>
    </r>
    <r>
      <rPr>
        <i/>
        <sz val="8"/>
        <rFont val="Arial"/>
        <family val="2"/>
      </rPr>
      <t>Relevant domestic currency</t>
    </r>
  </si>
  <si>
    <t>Where secured by qualifying residential mortgage</t>
  </si>
  <si>
    <t>7.1</t>
  </si>
  <si>
    <t>7.2</t>
  </si>
  <si>
    <t>Unconsolidated  majority-owned or -controlled banking, securities, financial, or other entities</t>
  </si>
  <si>
    <t>against other assets contingent liabilities and commitments</t>
  </si>
  <si>
    <t>Securitization exposures subject to deduction</t>
  </si>
  <si>
    <t>Such as instruments with step-ups, subject to the fulfillment of criteria given in paragraph CA-2.1.2 to CA-2.1.4 and the limit given in paragraph CA-2.2.2.</t>
  </si>
  <si>
    <t>Unrealized gains arising from fair valuing equities (45% only)</t>
  </si>
  <si>
    <t>Standard Risk Weights for Claims on Banks (6.1.1 to 6.1.6 inclusive)</t>
  </si>
  <si>
    <t>Note 14</t>
  </si>
  <si>
    <t>Total Operational Risk Weighted Exposures (Average * 12.5)</t>
  </si>
  <si>
    <t>Including subsidiaries and overseas branches.</t>
  </si>
  <si>
    <t>Exposures to significant shareholders</t>
  </si>
  <si>
    <t>Significant minority investments in banking, securities and other financial entities unless pro-rata consolidated</t>
  </si>
  <si>
    <t>4.4</t>
  </si>
  <si>
    <t>Enter the minimum capital requirements ratio that applies to your bank.</t>
  </si>
  <si>
    <t>Residual Tier 3 - unused but eligible</t>
  </si>
  <si>
    <t>Residual Tier 3 - unused but not eligible</t>
  </si>
  <si>
    <t>Actual relates to actual daily changes in portfolio value (realized and unrealized).</t>
  </si>
  <si>
    <t>Multiplication factor equals the sum of the minimum multiplication factor of an absolute value of 3 + a "plus factor" based on the backtesting results + any additional "plus factor" as agreed with the Central Bank of Bahrain.</t>
  </si>
  <si>
    <t>1.15</t>
  </si>
  <si>
    <t>Dividend income</t>
  </si>
  <si>
    <t>25.a</t>
  </si>
  <si>
    <t>25.b</t>
  </si>
  <si>
    <t>25.c</t>
  </si>
  <si>
    <t>Report the Notional Amounts for off-balance sheet items.</t>
  </si>
  <si>
    <t>CAPITAL ADEQUACY RATIO CALCULATION - SOLO</t>
  </si>
  <si>
    <t>Bahrain Operations Only Plus Overseas Branches</t>
  </si>
  <si>
    <t>Equities</t>
  </si>
  <si>
    <t>Issued and fully paid ordinary shares and perpetual non-cumulative preference shares</t>
  </si>
  <si>
    <t>General reserves</t>
  </si>
  <si>
    <t>Legal / statutory reserves</t>
  </si>
  <si>
    <t>Capital redemption reserve</t>
  </si>
  <si>
    <t>1.3.1</t>
  </si>
  <si>
    <t>1.3.2</t>
  </si>
  <si>
    <t>1.3.3</t>
  </si>
  <si>
    <t>1.3.4</t>
  </si>
  <si>
    <t>1.3.5</t>
  </si>
  <si>
    <t>Disclosed reserves (1.3.1 to 1.3.5 inclusive)</t>
  </si>
  <si>
    <t>Retained profit brought forward</t>
  </si>
  <si>
    <t>Current interim cumulative net losses</t>
  </si>
  <si>
    <t>Unrealized gross losses arising from fair valuing equity securities</t>
  </si>
  <si>
    <t>Current interim profits (reviewed by external auditors)</t>
  </si>
  <si>
    <t>Subordinated term debt</t>
  </si>
  <si>
    <t>Should exclude cumulative preference shares.</t>
  </si>
  <si>
    <t>Holding of Real Estate (13.1 + 13.2)</t>
  </si>
  <si>
    <t>Investments in Securities (12.1 + 12.2 + 12.3)</t>
  </si>
  <si>
    <t>Premises occupied by the bank</t>
  </si>
  <si>
    <t>All other holdings of real estate (owned directly, by subsidiary/associate, or other arrangements)</t>
  </si>
  <si>
    <t>14.1</t>
  </si>
  <si>
    <t>14.2</t>
  </si>
  <si>
    <t>Underwriting of Non-Trading Book Items (14.1 + 14.2)</t>
  </si>
  <si>
    <t>Holding of private equity</t>
  </si>
  <si>
    <t>Holding of real estate</t>
  </si>
  <si>
    <t>Equity</t>
  </si>
  <si>
    <t>5.2.1</t>
  </si>
  <si>
    <t>5.2.3</t>
  </si>
  <si>
    <t>5.2.4</t>
  </si>
  <si>
    <t>5.2.5</t>
  </si>
  <si>
    <t>5.2.6</t>
  </si>
  <si>
    <t>Not Eligible for 0% RW (5.2.1 to 5.2.6 inclusive)</t>
  </si>
  <si>
    <t>Type of Claims</t>
  </si>
  <si>
    <t>Value-at-Risk (VaR) results</t>
  </si>
  <si>
    <t>End of quarter VaR</t>
  </si>
  <si>
    <t>Average VaR over past 60 business days</t>
  </si>
  <si>
    <t>Based on hypothetical profit and loss</t>
  </si>
  <si>
    <t>For all risk categories</t>
  </si>
  <si>
    <t>Unsecured Portion of the Credit Exposure</t>
  </si>
  <si>
    <t>Transport</t>
  </si>
  <si>
    <t>Other sectors</t>
  </si>
  <si>
    <t>Excluding interest accrued but not yet due on the reporting date.</t>
  </si>
  <si>
    <t>Eligible subordinated debt should not exceed 50% of Tier 1 capital after deduction of goodwill.</t>
  </si>
  <si>
    <t>MARKET RISK CAPITAL CHARGES - CONSOLIDATED (exclude exposures that have been reported under the aggregation rules)</t>
  </si>
  <si>
    <t>MARKET RISK - INTERNAL MODELS APPROACH (exclude exposures that have been reported under the aggregation rules)</t>
  </si>
  <si>
    <t>15.2.3</t>
  </si>
  <si>
    <t>15.2.3.1</t>
  </si>
  <si>
    <t>15.2.3.2</t>
  </si>
  <si>
    <t>15.2.3.3</t>
  </si>
  <si>
    <t>15.2.3.4</t>
  </si>
  <si>
    <t>15.2.3.5</t>
  </si>
  <si>
    <t>15.2.4</t>
  </si>
  <si>
    <t>15.2.4.1</t>
  </si>
  <si>
    <t>15.2.4.2</t>
  </si>
  <si>
    <t>15.2.4.3</t>
  </si>
  <si>
    <t>15.2.4.4</t>
  </si>
  <si>
    <t>Holding of Securitization and Resecuritisation Tranches (15.2.1 + 15.2.2 + 15.2.3 + 15.2.4)</t>
  </si>
  <si>
    <r>
      <t xml:space="preserve">L/T Tranches (15.2.1.1 to 15.2.1.4 inclusive)- </t>
    </r>
    <r>
      <rPr>
        <i/>
        <sz val="8"/>
        <rFont val="Arial"/>
        <family val="2"/>
      </rPr>
      <t>of Securitization</t>
    </r>
  </si>
  <si>
    <r>
      <t xml:space="preserve">S/T Tranches (15.2.2.1 to 15.2.2.3 inclusive)- </t>
    </r>
    <r>
      <rPr>
        <i/>
        <sz val="8"/>
        <rFont val="Arial"/>
        <family val="2"/>
      </rPr>
      <t>of Securitization</t>
    </r>
  </si>
  <si>
    <r>
      <t xml:space="preserve">L/T Tranches (15.2.3.1 to 15.2.3.4 inclusive)- </t>
    </r>
    <r>
      <rPr>
        <i/>
        <sz val="8"/>
        <rFont val="Arial"/>
        <family val="2"/>
      </rPr>
      <t>of Resecuritisation</t>
    </r>
  </si>
  <si>
    <r>
      <t xml:space="preserve">S/T Tranches (15.2.4.1 to 15.2.4.3 inclusive)- </t>
    </r>
    <r>
      <rPr>
        <i/>
        <sz val="8"/>
        <rFont val="Arial"/>
        <family val="2"/>
      </rPr>
      <t>of Resecuritisation</t>
    </r>
  </si>
  <si>
    <t>Stressed VaR results</t>
  </si>
  <si>
    <t>(iii)</t>
  </si>
  <si>
    <t>Maximum</t>
  </si>
  <si>
    <t>VaR results</t>
  </si>
  <si>
    <t>NO. OF BACKTESTING EXCEPTIONS</t>
  </si>
  <si>
    <t>(Note 4)</t>
  </si>
  <si>
    <t>Based on actual profit and loss (Note 5)</t>
  </si>
  <si>
    <t>Banks which are unable to meet the additional criteria as per para CA-14.11, will be required to base their specific risk capital charge on the full amount of the specific risk charge calculated by the standardised methodology (as illustrated in chapters CA-9 and CA-10).</t>
  </si>
  <si>
    <t>Risk Weighted Exposures (sum of (1.7 &amp; 1.8) * 12.5)</t>
  </si>
  <si>
    <t>Multiplication factor for VaR results (Note 1)</t>
  </si>
  <si>
    <t>Multiplication factor for stressed VaR results (Note 1)</t>
  </si>
  <si>
    <t xml:space="preserve"> (Note 2)</t>
  </si>
  <si>
    <t>1.6a</t>
  </si>
  <si>
    <t>1.6b</t>
  </si>
  <si>
    <t>Capital charge for market risk calculated by internal models (SUM of line 1.5 columns E and F)</t>
  </si>
  <si>
    <t>Capital charge for general market risk is line 1.5 column "A" or line 1.5 column "B"(subject to the multiplier in line 1.6a, whichever is higher, plus line 1.5 column C or line 1.5 column D (subject to the multiplier in line 1.6b, whichever is higher, as shown in line 1.5 columns E &amp; F (see CA-14.5.1(k)).</t>
  </si>
  <si>
    <t>Multiplier (see note 2 below)</t>
  </si>
  <si>
    <t>The total capital required for market risk (A) should be converted into a notional risk weighted assets amount (C) using the multiplier according to paragraph CA-A.3.6 of the Rulebook.</t>
  </si>
  <si>
    <t>Up to 1 year</t>
  </si>
  <si>
    <t>Credit Cards</t>
  </si>
  <si>
    <t>Impaired Loans
(Note 4 &amp; 10)</t>
  </si>
  <si>
    <t>RELATED PARTIES TRANSACTIONS, LARGE EXPOSURES, REAL ESTATE EXPOSURES</t>
  </si>
  <si>
    <t>Claims on senior management</t>
  </si>
  <si>
    <t>REAL ESTATE EXPOSURES - Consolidated</t>
  </si>
  <si>
    <t>Out-standing</t>
  </si>
  <si>
    <t>Impaired</t>
  </si>
  <si>
    <t>Financing Investment in Real Estate</t>
  </si>
  <si>
    <t>Mortgage Loans</t>
  </si>
  <si>
    <t>Outside Bahrain: Direct</t>
  </si>
  <si>
    <t xml:space="preserve">Real Estate Acquired through Settlements </t>
  </si>
  <si>
    <t>Bank's Own Investments in Real Estate</t>
  </si>
  <si>
    <t>Bank's Own Premises</t>
  </si>
  <si>
    <t>Any contract under which financing is provided to invest in real estate.</t>
  </si>
  <si>
    <t xml:space="preserve">Any contract under which financing is provided for the purpose of buying land or house or </t>
  </si>
  <si>
    <t xml:space="preserve">for building own house for personal use. In the case of corporate, report financing obtained </t>
  </si>
  <si>
    <t xml:space="preserve">to buy land or building or construction of building to be used as company/customers' own premises or for housing </t>
  </si>
  <si>
    <t>for their employees.</t>
  </si>
  <si>
    <t>Any contract under which financing is provided to contractors and suppliers of building material.</t>
  </si>
  <si>
    <t>Comment (Note-3)</t>
  </si>
  <si>
    <t>Comment (Note-1)</t>
  </si>
  <si>
    <t>This column should be filled if there is a difference of 5% or above compare to the corresponding quarter of the previous year</t>
  </si>
  <si>
    <t>This column should filled if there is a difference of 5% or above compare to the previous quarter</t>
  </si>
  <si>
    <t>Above 1 month</t>
  </si>
  <si>
    <t>Provisions</t>
  </si>
  <si>
    <t>Past Due but not impaired</t>
  </si>
  <si>
    <t>Watch List</t>
  </si>
  <si>
    <t>i.10</t>
  </si>
  <si>
    <t>i.11</t>
  </si>
  <si>
    <t>i.12.1</t>
  </si>
  <si>
    <t>i.12.1.1</t>
  </si>
  <si>
    <t>i.12.1.2</t>
  </si>
  <si>
    <t>i.12.1.3</t>
  </si>
  <si>
    <t>i.12.1.4</t>
  </si>
  <si>
    <t>i.12.1.5</t>
  </si>
  <si>
    <t>Net outstanding (i.12.1.1 - i.12.1.2 - i.12.1.3)</t>
  </si>
  <si>
    <t>Total should be equal to line i.12.1.1(G)</t>
  </si>
  <si>
    <t>i.12.2  Analysis by Sectors - Consolidated</t>
  </si>
  <si>
    <t>Net outstanding (i.12.3.1 - i.12.3.2 - i.12.3.3)</t>
  </si>
  <si>
    <t>i.12.2.1</t>
  </si>
  <si>
    <t>i.12.2.2</t>
  </si>
  <si>
    <t>i.12.2.3</t>
  </si>
  <si>
    <t>i.12.2.4</t>
  </si>
  <si>
    <t>i.12.2.5</t>
  </si>
  <si>
    <t>i.12.2.6</t>
  </si>
  <si>
    <t>i.12.2.7</t>
  </si>
  <si>
    <t>i.12.2.8</t>
  </si>
  <si>
    <t>i.12.2.9</t>
  </si>
  <si>
    <t>i.12.2.10</t>
  </si>
  <si>
    <t>i.12.2.11</t>
  </si>
  <si>
    <t>i.12.2.12</t>
  </si>
  <si>
    <t>i.12.2.13</t>
  </si>
  <si>
    <t>i.12.2.14</t>
  </si>
  <si>
    <t>i.12.2.15</t>
  </si>
  <si>
    <t>Total Receivables by Sector (i.1 to i.13 inclusive)</t>
  </si>
  <si>
    <t>Total Receivables by Sector (i.1 to i.14 inclusive)</t>
  </si>
  <si>
    <t>i.13.1</t>
  </si>
  <si>
    <t>i.13.2  Analysis by Sectors - Bahrain Operations Only</t>
  </si>
  <si>
    <t>i.13.2.15</t>
  </si>
  <si>
    <t>i.13.2.1</t>
  </si>
  <si>
    <t>i.13.2.2</t>
  </si>
  <si>
    <t>i.13.2.3</t>
  </si>
  <si>
    <t>i.13.2.4</t>
  </si>
  <si>
    <t>i.13.2.5</t>
  </si>
  <si>
    <t>i.13.2.6</t>
  </si>
  <si>
    <t>i.13.2.7</t>
  </si>
  <si>
    <t>i.13.2.8</t>
  </si>
  <si>
    <t>i.13.2.9</t>
  </si>
  <si>
    <t>i.13.2.10</t>
  </si>
  <si>
    <t>i.13.2.11</t>
  </si>
  <si>
    <t>i.13.2.12</t>
  </si>
  <si>
    <t>i.13.2.13</t>
  </si>
  <si>
    <t>i.13.2.14</t>
  </si>
  <si>
    <t>Total should be equal to line i.13.1.1(G)</t>
  </si>
  <si>
    <t>% of capital Base</t>
  </si>
  <si>
    <t>Total Eligibal capital after aggregation +  Excess amount over materiality thresholds in case of investment in commercial entities (Sec B CA1 4.4) + Excess amount over maximum permitted large exposure limit (Sec B CA1 4.7)</t>
  </si>
  <si>
    <t>Loans to Construction Sector</t>
  </si>
  <si>
    <t>Capital Base  (Note 3)</t>
  </si>
  <si>
    <t>i.13.1.1</t>
  </si>
  <si>
    <t>i.13.1.2</t>
  </si>
  <si>
    <t>i.13.1.3</t>
  </si>
  <si>
    <t>i.13.1.4</t>
  </si>
  <si>
    <t>i.13.1.5</t>
  </si>
  <si>
    <t>iii.7</t>
  </si>
  <si>
    <t xml:space="preserve">AND OTHER ITEMS </t>
  </si>
  <si>
    <t>D = A + B +C</t>
  </si>
  <si>
    <t>i.1.1</t>
  </si>
  <si>
    <t>i.1.2</t>
  </si>
  <si>
    <t>i.1.3</t>
  </si>
  <si>
    <t>i.2.1</t>
  </si>
  <si>
    <t>i.2.2</t>
  </si>
  <si>
    <t>i.2.3</t>
  </si>
  <si>
    <t>Exposures to unconsolidated subsidiaries</t>
  </si>
  <si>
    <t>ii.5</t>
  </si>
  <si>
    <t>Exposures to consolidated subsidiaries</t>
  </si>
  <si>
    <t>ii.6</t>
  </si>
  <si>
    <t>ii.8</t>
  </si>
  <si>
    <t>ii.7</t>
  </si>
  <si>
    <t>LARGE EXPOSURES (INCLUDING OFF-BALANCE SHEET ITEMS) - Consolidated</t>
  </si>
  <si>
    <t>Total unexempted large exposures</t>
  </si>
  <si>
    <t>Total large exposures (iii.1 + iii.2)</t>
  </si>
  <si>
    <t>iv</t>
  </si>
  <si>
    <t>iv.1</t>
  </si>
  <si>
    <t>iv.1.1</t>
  </si>
  <si>
    <t>Inside Bahrain:  Individuals</t>
  </si>
  <si>
    <t>iv.1.2</t>
  </si>
  <si>
    <t xml:space="preserve">                          Corporates</t>
  </si>
  <si>
    <t>iv.1.3</t>
  </si>
  <si>
    <t>Outside Bahrain: Individuals</t>
  </si>
  <si>
    <t>iv.1.4</t>
  </si>
  <si>
    <t xml:space="preserve">                           Corporates</t>
  </si>
  <si>
    <t>iv.2</t>
  </si>
  <si>
    <t>iv.2.1</t>
  </si>
  <si>
    <t>iv.2.2</t>
  </si>
  <si>
    <t>iv.2.3</t>
  </si>
  <si>
    <t>iv.2.4</t>
  </si>
  <si>
    <t>iv.3</t>
  </si>
  <si>
    <t>iv.3.1</t>
  </si>
  <si>
    <t>Inside Bahrain: Direct</t>
  </si>
  <si>
    <t>iv.3.2</t>
  </si>
  <si>
    <t xml:space="preserve">                        Indirect</t>
  </si>
  <si>
    <t>iv.3.3</t>
  </si>
  <si>
    <t>iv.3.4</t>
  </si>
  <si>
    <t>iv.4</t>
  </si>
  <si>
    <t>iv.4.1</t>
  </si>
  <si>
    <t>iv.4.2</t>
  </si>
  <si>
    <t>iv.4.3</t>
  </si>
  <si>
    <t>iv.4.4</t>
  </si>
  <si>
    <t>iv.5</t>
  </si>
  <si>
    <t>iv.5.1</t>
  </si>
  <si>
    <t>iv.5.2</t>
  </si>
  <si>
    <t>iv.5.3</t>
  </si>
  <si>
    <t>iv.5.4</t>
  </si>
  <si>
    <t>iv.6</t>
  </si>
  <si>
    <t>iv.6.1</t>
  </si>
  <si>
    <t>Inside Bahrain:</t>
  </si>
  <si>
    <t>iv.6.2</t>
  </si>
  <si>
    <t>Outside Bahrain:</t>
  </si>
  <si>
    <t>iv.7</t>
  </si>
  <si>
    <t>v.</t>
  </si>
  <si>
    <t>v.1</t>
  </si>
  <si>
    <t>v.2</t>
  </si>
  <si>
    <t>v.2.1</t>
  </si>
  <si>
    <t>v.2.2</t>
  </si>
  <si>
    <t>V.3</t>
  </si>
  <si>
    <t>V.4</t>
  </si>
  <si>
    <t>V.4.1</t>
  </si>
  <si>
    <t>V.5</t>
  </si>
  <si>
    <t>V.6</t>
  </si>
  <si>
    <t>V.7</t>
  </si>
  <si>
    <t>Credit Risk Weighted Exposures after Aggregation</t>
  </si>
  <si>
    <t>Market Risk Weighted Exposures after Aggregation</t>
  </si>
  <si>
    <t>Operational Risk Weighted Exposures after Aggregation</t>
  </si>
  <si>
    <t>Total exposures to Real Estate</t>
  </si>
  <si>
    <t>Total Eligible Capital Before Aggregation (i + ii + iii)</t>
  </si>
  <si>
    <t>A.3.2</t>
  </si>
  <si>
    <t>A.3.1</t>
  </si>
  <si>
    <t>Aggregate Gross Qualifying Holdings</t>
  </si>
  <si>
    <t>Aggregate Net Qualifying Holdings</t>
  </si>
  <si>
    <t xml:space="preserve">This should include the aggregate amount of all qualifying holdings (as defined in CM-5.5.1 E of the CBB Rulebook Volume 1) before any capital deductions. </t>
  </si>
  <si>
    <t xml:space="preserve">This should include the aggregate amount of all qualifying holdings after any deductions imposed in respect of individual qualifying holdings. </t>
  </si>
  <si>
    <t>Total exposures to connected counterparties</t>
  </si>
  <si>
    <t>EXPOSURES to CONNECTED COUNTERPARTIES (INCLUDING OFF-BALANCE SHEET ITEMS) - Consolidated</t>
  </si>
  <si>
    <t>INTEREST ASSOCIATED COMPANIES</t>
  </si>
  <si>
    <t>INTEREST IN UNCONSOLIDATED SUBSIDIARIES</t>
  </si>
  <si>
    <t>C.3</t>
  </si>
  <si>
    <t>INTEREST IN SUBSIDIARIES</t>
  </si>
  <si>
    <t>Investment in Financial Instruments</t>
  </si>
  <si>
    <t>Total investment in Financial Instruments (A.1 + A.2 + A.3)</t>
  </si>
  <si>
    <t>Exposures to bank's associates</t>
  </si>
  <si>
    <t>INVESTMENT ANALYSIS</t>
  </si>
  <si>
    <t>Collective impairment loss provision</t>
  </si>
  <si>
    <t>Note 15</t>
  </si>
  <si>
    <t>May not Exceed 1.25% of credit risk weighted Exposures.</t>
  </si>
  <si>
    <t>Tier 2 Capital before PCD deductions (2.1 to 2.7 inclusive less 2.8)</t>
  </si>
  <si>
    <t>Asset revaluation reserves which arise from the revaluation of fixed assets from time to time in line with the change in market values, and are reflected on the face of the balance sheet as a revaluation reserve. Similarly, gains may also arise from revaluation of Investment Properties (real estate). These reserves (including the net gains on investment properties) may be included in Tier 2 capital, with the concurrence of the external auditors, provided that the assets are prudently valued, fully reflecting the possibility of price fluctuation and forced sale. A discount of 55% must be applied to the difference between the historical cost book value and the market value to reflect the potential volatility of this form of unrealized capital.</t>
  </si>
  <si>
    <t xml:space="preserve">Reported in equity:
For unrealized gross gains reported directly in equity, a discount factor of 55% will be applied before inclusion in Tier 2 capital in line item 2.3.  Note for gross losses, the whole amount of such losses should be deducted from Tier 1 capital in item 1.9 above. No netting is allowed. </t>
  </si>
  <si>
    <t>Recognition of such unrealized gains for capital adequacy purposes is subject to the fulfillment of the conditions set out in CA-2.1.5(d).</t>
  </si>
  <si>
    <t>In case of non-compliance  with the large exposure limits (as set out in other modules of the Rulebook), the excess will be deducted from the capital of the bank for regulatory capital purposes. For off-balance sheet items, the excess is to be calculated after the application of credit conversion factors as detailed in chapter CA-3 of the Capital Adequacy Module for conventional banks. Please refer to CN-5.5.4 to CM-5.5.6 for more details on the applicable limits for different type of exposures.</t>
  </si>
  <si>
    <t>Minority interest in subsidiaries arising on consolidation, in the equity of subsidiaries which are less than wholly owned.  Further guidance on minority interests is provided in paragraphs PCD-A.2.11, PCD-1.1.3, and PCD-1.1.4 of the Prudential Consolidation and Deduction Requirements Module, volume 1.</t>
  </si>
  <si>
    <t>Reported in income:
For unrealized gross gains reported in income, a discount factor of 55% will apply on any such unrealized gains from unlisted equity instruments before inclusion in Tier 1 capital (for audited gains) in 1.5 or Tier 2 capital (for reviewed gains) in 2.3 as appropriate. Please note that net unrealized losses arising from fain valuing equities in the income will be reported in the retained earnings in full in line item 1.4 for audited figures or line item 2.1 for reviewed figures. Also note that this discount factor will be applied to the incremental net gains related to unlisted equities arising on or after January 1, 2008 and CBB has the discretion to adjust the discount factor applicable to the individual banks after a review of models and valuation procedures of the individual banks.</t>
  </si>
  <si>
    <t>Banks applying the IRB approach for securitization exposures or the PD/LGD approach for equity exposures must first deduct the expected loss (EL) amounts.  Banks applying the IRB approach for other asset classes must compare (i) the amount of total eligible provisions (all provisions (specific provisions and collective provisions), with (ii) the total expected losses amount as calculated within the IRB approach and defined in paragraph CA-5.7.2. Where the total expected loss amount exceeds total eligible provisions, banks must deduct the difference.</t>
  </si>
  <si>
    <t>Deduction must be on the basis of 50% from Tier 1 and 50% from Tier 2 as per Para CA-5.7.13.</t>
  </si>
  <si>
    <t>Hybrid instruments, include a range of instruments that combine characteristics of equity capital and debt, which meet the following requirements:
• They are unsecured, subordinated and fully paid-up;
• They are not redeemable at the initiative of the holder or without the prior consent of the CBB;                                                                                                                                                                    • They are available to participate in losses without the bank being obliged to cease trading (unlike conventional subordinated debt); and                                                                                    • although the capital  instrument may carry an obligation to pay interest that cannot permanently be reduced or waived (unlike dividends on ordinary shareholders' equity), it should allow service obligations to be deferred (as with cumulative preference shares) where the profitability of the bank would not support payment. Cumulative preference shares, having the above characteristics, would be eligible for inclusion in Tier 2 capital. Debt capital instruments which do not meet the above criteria may be eligible for inclusion in item 2.6.</t>
  </si>
  <si>
    <t>Short-term subordinated debt which, if circumstances demand, must be capable of becoming part of the bank's permanent capital and thus be available to absorb losses in the event of insolvency. It must therefore, at a minimum, meet the following conditions:                                                                                                                                                                                    (a) be unsecured, subordinated and fully paid up;                                                                                                                                                                                                                                   (b) Have an original maturity of at least two years;                                                                                                                                                                                                                                                 (c) Not be repayable before the agreed repayment date; and                                                                                                                                                                                                             (d) Be subject to a lock-in clause which stipulates that neither interest nor principal may be paid (even at maturity) if such payment means that the bank falls below or remains below its minimum capital requirement.</t>
  </si>
  <si>
    <t>Total Available Capital (1.11 + 2.9 + 3.2)</t>
  </si>
  <si>
    <t>Net Available Capital (1.11, 2.9, 3.2 less 4.12 respectively) (Tier 2 up to 100% of Tier 1)</t>
  </si>
  <si>
    <t>Total "Impaired Loans" amount in the Analysis by Sector section equals line item i.12.1.1 column "G"</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</si>
</sst>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_(* \(#,##0\);_(* &quot;-&quot;_);_(@_)"/>
    <numFmt numFmtId="43" formatCode="_(* #,##0.00_);_(* \(#,##0.00\);_(* &quot;-&quot;??_);_(@_)"/>
    <numFmt numFmtId="164" formatCode="_-* #,##0.00_-;_-* #,##0.00\-;_-* &quot;-&quot;??_-;_-@_-"/>
    <numFmt numFmtId="165" formatCode="_(* #,##0_);_(* \(#,##0\);_(* &quot;-&quot;??_);_(@_)"/>
    <numFmt numFmtId="166" formatCode="_-* #,##0_-;_-* #,##0\-;_-* &quot;-&quot;??_-;_-@_-"/>
    <numFmt numFmtId="167" formatCode="0.0"/>
    <numFmt numFmtId="168" formatCode="0.00000"/>
    <numFmt numFmtId="169" formatCode="0.0000"/>
    <numFmt numFmtId="170" formatCode="#,##0.000_);\(#,##0.000\)"/>
    <numFmt numFmtId="171" formatCode="0.0000%"/>
    <numFmt numFmtId="172" formatCode="yyyy\-mm\-dd;@"/>
    <numFmt numFmtId="173" formatCode="[&gt;0]General"/>
    <numFmt numFmtId="174" formatCode="&quot;Yes&quot;;[Red]&quot;No&quot;"/>
    <numFmt numFmtId="175" formatCode="_([$€-2]* #,##0.00_);_([$€-2]* \(#,##0.00\);_([$€-2]* &quot;-&quot;??_)"/>
    <numFmt numFmtId="176" formatCode="0.0%"/>
    <numFmt numFmtId="177" formatCode="#,##0.0_);\(#,##0.0\)"/>
    <numFmt numFmtId="178" formatCode="_(* #,##0.00_);_(* \(#,##0.00\);_(* &quot;-&quot;_);_(@_)"/>
  </numFmts>
  <fonts count="45" x14ac:knownFonts="1">
    <font>
      <sz val="10"/>
      <name val="Arial"/>
      <charset val="178"/>
    </font>
    <font>
      <sz val="10"/>
      <name val="Arial"/>
      <family val="2"/>
    </font>
    <font>
      <b/>
      <sz val="10"/>
      <name val="Arial"/>
      <family val="2"/>
    </font>
    <font>
      <u/>
      <sz val="7"/>
      <color indexed="12"/>
      <name val="Arial"/>
      <family val="2"/>
    </font>
    <font>
      <sz val="10"/>
      <name val="Arial"/>
      <family val="2"/>
    </font>
    <font>
      <b/>
      <sz val="10"/>
      <color indexed="9"/>
      <name val="Arial"/>
      <family val="2"/>
    </font>
    <font>
      <sz val="14"/>
      <name val="Arial Black"/>
      <family val="2"/>
    </font>
    <font>
      <sz val="10"/>
      <color indexed="10"/>
      <name val="Arial"/>
      <family val="2"/>
    </font>
    <font>
      <b/>
      <sz val="12"/>
      <name val="Arial"/>
      <family val="2"/>
    </font>
    <font>
      <sz val="10"/>
      <name val="Arial"/>
      <family val="2"/>
    </font>
    <font>
      <b/>
      <sz val="20"/>
      <name val="Arial"/>
      <family val="2"/>
    </font>
    <font>
      <sz val="8"/>
      <name val="Arial"/>
      <family val="2"/>
    </font>
    <font>
      <sz val="8"/>
      <name val="Arial"/>
      <family val="2"/>
    </font>
    <font>
      <b/>
      <sz val="8"/>
      <name val="Arial"/>
      <family val="2"/>
    </font>
    <font>
      <sz val="8"/>
      <name val="Arial"/>
      <family val="2"/>
    </font>
    <font>
      <b/>
      <sz val="8"/>
      <color indexed="9"/>
      <name val="Arial"/>
      <family val="2"/>
    </font>
    <font>
      <sz val="8"/>
      <color indexed="9"/>
      <name val="Arial"/>
      <family val="2"/>
    </font>
    <font>
      <b/>
      <sz val="8"/>
      <color indexed="8"/>
      <name val="Arial"/>
      <family val="2"/>
    </font>
    <font>
      <b/>
      <sz val="8"/>
      <color indexed="10"/>
      <name val="Arial"/>
      <family val="2"/>
    </font>
    <font>
      <sz val="8"/>
      <name val="Arial Black"/>
      <family val="2"/>
    </font>
    <font>
      <sz val="8"/>
      <color indexed="8"/>
      <name val="Arial"/>
      <family val="2"/>
    </font>
    <font>
      <i/>
      <sz val="8"/>
      <name val="Arial"/>
      <family val="2"/>
    </font>
    <font>
      <sz val="20"/>
      <name val="Arial Black"/>
      <family val="2"/>
    </font>
    <font>
      <sz val="20"/>
      <name val="Arial"/>
      <family val="2"/>
    </font>
    <font>
      <b/>
      <sz val="8"/>
      <name val="Arial"/>
      <family val="2"/>
    </font>
    <font>
      <b/>
      <sz val="8"/>
      <color indexed="9"/>
      <name val="Arial"/>
      <family val="2"/>
    </font>
    <font>
      <sz val="8"/>
      <color indexed="9"/>
      <name val="Arial"/>
      <family val="2"/>
    </font>
    <font>
      <i/>
      <sz val="8"/>
      <color indexed="9"/>
      <name val="Arial"/>
      <family val="2"/>
    </font>
    <font>
      <b/>
      <i/>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indexed="10"/>
        <bgColor indexed="64"/>
      </patternFill>
    </fill>
    <fill>
      <patternFill patternType="solid">
        <fgColor indexed="43"/>
        <bgColor indexed="64"/>
      </patternFill>
    </fill>
    <fill>
      <patternFill patternType="solid">
        <fgColor indexed="52"/>
        <bgColor indexed="64"/>
      </patternFill>
    </fill>
    <fill>
      <patternFill patternType="solid">
        <fgColor indexed="23"/>
        <bgColor indexed="64"/>
      </patternFill>
    </fill>
    <fill>
      <patternFill patternType="solid">
        <fgColor indexed="8"/>
        <bgColor indexed="64"/>
      </patternFill>
    </fill>
    <fill>
      <patternFill patternType="solid">
        <fgColor rgb="FFFFFF00"/>
        <bgColor indexed="64"/>
      </patternFill>
    </fill>
    <fill>
      <patternFill patternType="solid">
        <fgColor theme="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double">
        <color indexed="64"/>
      </bottom>
      <diagonal/>
    </border>
    <border>
      <left style="double">
        <color indexed="64"/>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double">
        <color indexed="64"/>
      </right>
      <top/>
      <bottom style="double">
        <color indexed="64"/>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double">
        <color indexed="64"/>
      </right>
      <top/>
      <bottom/>
      <diagonal/>
    </border>
    <border>
      <left/>
      <right style="hair">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style="medium">
        <color indexed="64"/>
      </bottom>
      <diagonal/>
    </border>
  </borders>
  <cellStyleXfs count="108">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4" fillId="21" borderId="2" applyNumberFormat="0" applyAlignment="0" applyProtection="0"/>
    <xf numFmtId="3" fontId="7" fillId="22" borderId="3" applyFont="0" applyFill="0" applyProtection="0">
      <alignment horizontal="right"/>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5" fontId="9" fillId="0" borderId="0" applyFont="0" applyFill="0" applyBorder="0" applyAlignment="0" applyProtection="0"/>
    <xf numFmtId="0" fontId="35" fillId="0" borderId="0" applyNumberFormat="0" applyFill="0" applyBorder="0" applyAlignment="0" applyProtection="0"/>
    <xf numFmtId="0" fontId="36" fillId="4" borderId="0" applyNumberFormat="0" applyBorder="0" applyAlignment="0" applyProtection="0"/>
    <xf numFmtId="0" fontId="4" fillId="23" borderId="3" applyNumberFormat="0" applyFont="0" applyBorder="0" applyAlignment="0" applyProtection="0">
      <alignment horizontal="center"/>
    </xf>
    <xf numFmtId="0" fontId="10" fillId="22" borderId="4" applyNumberFormat="0" applyFill="0" applyBorder="0" applyAlignment="0" applyProtection="0">
      <alignment horizontal="left"/>
    </xf>
    <xf numFmtId="0" fontId="8" fillId="0" borderId="0" applyNumberFormat="0" applyFill="0" applyBorder="0" applyAlignment="0" applyProtection="0"/>
    <xf numFmtId="0" fontId="37" fillId="0" borderId="5" applyNumberFormat="0" applyFill="0" applyAlignment="0" applyProtection="0"/>
    <xf numFmtId="0" fontId="37" fillId="0" borderId="0" applyNumberFormat="0" applyFill="0" applyBorder="0" applyAlignment="0" applyProtection="0"/>
    <xf numFmtId="3" fontId="4" fillId="24" borderId="3" applyFont="0" applyProtection="0">
      <alignment horizontal="right"/>
    </xf>
    <xf numFmtId="10" fontId="4" fillId="24" borderId="3" applyFont="0" applyProtection="0">
      <alignment horizontal="right"/>
    </xf>
    <xf numFmtId="9" fontId="4" fillId="24" borderId="3" applyFont="0" applyProtection="0">
      <alignment horizontal="right"/>
    </xf>
    <xf numFmtId="0" fontId="4" fillId="24" borderId="6" applyNumberFormat="0" applyFont="0" applyBorder="0" applyAlignment="0" applyProtection="0">
      <alignment horizontal="left"/>
    </xf>
    <xf numFmtId="0" fontId="3" fillId="0" borderId="0" applyNumberFormat="0" applyFill="0" applyBorder="0" applyAlignment="0" applyProtection="0">
      <alignment vertical="top"/>
      <protection locked="0"/>
    </xf>
    <xf numFmtId="0" fontId="38" fillId="7" borderId="1" applyNumberFormat="0" applyAlignment="0" applyProtection="0"/>
    <xf numFmtId="172" fontId="4" fillId="25" borderId="3" applyFont="0" applyAlignment="0">
      <protection locked="0"/>
    </xf>
    <xf numFmtId="3" fontId="4" fillId="25" borderId="3" applyFont="0">
      <alignment horizontal="right"/>
      <protection locked="0"/>
    </xf>
    <xf numFmtId="167" fontId="4" fillId="25" borderId="3" applyFont="0">
      <alignment horizontal="right"/>
      <protection locked="0"/>
    </xf>
    <xf numFmtId="10" fontId="4" fillId="25" borderId="3" applyFont="0">
      <alignment horizontal="right"/>
      <protection locked="0"/>
    </xf>
    <xf numFmtId="9" fontId="4" fillId="25" borderId="7" applyFont="0">
      <alignment horizontal="right"/>
      <protection locked="0"/>
    </xf>
    <xf numFmtId="0" fontId="4" fillId="25" borderId="3" applyFont="0">
      <alignment horizontal="center" wrapText="1"/>
      <protection locked="0"/>
    </xf>
    <xf numFmtId="49" fontId="4" fillId="25" borderId="3" applyFont="0" applyAlignment="0">
      <protection locked="0"/>
    </xf>
    <xf numFmtId="0" fontId="39" fillId="0" borderId="8" applyNumberFormat="0" applyFill="0" applyAlignment="0" applyProtection="0"/>
    <xf numFmtId="0" fontId="40" fillId="26" borderId="0" applyNumberFormat="0" applyBorder="0" applyAlignment="0" applyProtection="0"/>
    <xf numFmtId="0" fontId="9" fillId="0" borderId="0"/>
    <xf numFmtId="0" fontId="1" fillId="0" borderId="0"/>
    <xf numFmtId="0" fontId="1" fillId="0" borderId="0"/>
    <xf numFmtId="0" fontId="9" fillId="0" borderId="0"/>
    <xf numFmtId="0" fontId="9" fillId="0" borderId="0"/>
    <xf numFmtId="0" fontId="1" fillId="0" borderId="0"/>
    <xf numFmtId="0" fontId="1" fillId="0" borderId="0"/>
    <xf numFmtId="0" fontId="29" fillId="27" borderId="9" applyNumberFormat="0" applyFont="0" applyAlignment="0" applyProtection="0"/>
    <xf numFmtId="3" fontId="4" fillId="28" borderId="3">
      <alignment horizontal="right"/>
      <protection locked="0"/>
    </xf>
    <xf numFmtId="167" fontId="4" fillId="28" borderId="3">
      <alignment horizontal="right"/>
      <protection locked="0"/>
    </xf>
    <xf numFmtId="10" fontId="4" fillId="28" borderId="3" applyFont="0">
      <alignment horizontal="right"/>
      <protection locked="0"/>
    </xf>
    <xf numFmtId="9" fontId="4" fillId="28" borderId="3">
      <alignment horizontal="right"/>
      <protection locked="0"/>
    </xf>
    <xf numFmtId="0" fontId="4" fillId="28" borderId="3">
      <alignment horizontal="center" wrapText="1"/>
    </xf>
    <xf numFmtId="0" fontId="4" fillId="28" borderId="3" applyNumberFormat="0" applyFont="0">
      <alignment horizontal="center" wrapText="1"/>
      <protection locked="0"/>
    </xf>
    <xf numFmtId="0" fontId="41" fillId="20" borderId="10" applyNumberFormat="0" applyAlignment="0" applyProtection="0"/>
    <xf numFmtId="9" fontId="1" fillId="0" borderId="0" applyFont="0" applyFill="0" applyBorder="0" applyAlignment="0" applyProtection="0"/>
    <xf numFmtId="174" fontId="4" fillId="22" borderId="3">
      <alignment horizontal="center"/>
    </xf>
    <xf numFmtId="3" fontId="4" fillId="22" borderId="3" applyFont="0">
      <alignment horizontal="right"/>
    </xf>
    <xf numFmtId="168" fontId="4" fillId="22" borderId="3" applyFont="0">
      <alignment horizontal="right"/>
    </xf>
    <xf numFmtId="167" fontId="4" fillId="22" borderId="3" applyFont="0">
      <alignment horizontal="right"/>
    </xf>
    <xf numFmtId="10" fontId="4" fillId="22" borderId="3" applyFont="0">
      <alignment horizontal="right"/>
    </xf>
    <xf numFmtId="9" fontId="4" fillId="22" borderId="3" applyFont="0">
      <alignment horizontal="right"/>
    </xf>
    <xf numFmtId="173" fontId="4" fillId="22" borderId="3" applyFont="0">
      <alignment horizontal="center" wrapText="1"/>
    </xf>
    <xf numFmtId="1" fontId="4" fillId="29" borderId="3" applyFont="0">
      <alignment horizontal="right"/>
    </xf>
    <xf numFmtId="169" fontId="4" fillId="29" borderId="3" applyFont="0"/>
    <xf numFmtId="9" fontId="4" fillId="29" borderId="3" applyFont="0">
      <alignment horizontal="right"/>
    </xf>
    <xf numFmtId="171" fontId="4" fillId="29" borderId="3" applyFont="0">
      <alignment horizontal="right"/>
    </xf>
    <xf numFmtId="10" fontId="4" fillId="29" borderId="3" applyFont="0">
      <alignment horizontal="right"/>
    </xf>
    <xf numFmtId="0" fontId="4" fillId="29" borderId="3" applyFont="0">
      <alignment horizontal="center" wrapText="1"/>
    </xf>
    <xf numFmtId="49" fontId="4" fillId="29" borderId="3" applyFont="0"/>
    <xf numFmtId="169" fontId="4" fillId="30" borderId="3" applyFont="0"/>
    <xf numFmtId="9" fontId="4" fillId="30" borderId="3" applyFont="0">
      <alignment horizontal="right"/>
    </xf>
    <xf numFmtId="169" fontId="4" fillId="31" borderId="3" applyFont="0">
      <alignment horizontal="right"/>
    </xf>
    <xf numFmtId="1" fontId="4" fillId="31" borderId="3" applyFont="0">
      <alignment horizontal="right"/>
    </xf>
    <xf numFmtId="169" fontId="4" fillId="31" borderId="3" applyFont="0"/>
    <xf numFmtId="167" fontId="4" fillId="31" borderId="3" applyFont="0"/>
    <xf numFmtId="10" fontId="4" fillId="31" borderId="3" applyFont="0">
      <alignment horizontal="right"/>
    </xf>
    <xf numFmtId="9" fontId="4" fillId="31" borderId="3" applyFont="0">
      <alignment horizontal="right"/>
    </xf>
    <xf numFmtId="171" fontId="4" fillId="31" borderId="3" applyFont="0">
      <alignment horizontal="right"/>
    </xf>
    <xf numFmtId="10" fontId="4" fillId="31" borderId="11" applyFont="0">
      <alignment horizontal="right"/>
    </xf>
    <xf numFmtId="0" fontId="4" fillId="31" borderId="3" applyFont="0">
      <alignment horizontal="center" wrapText="1"/>
      <protection locked="0"/>
    </xf>
    <xf numFmtId="49" fontId="4" fillId="31" borderId="3" applyFont="0"/>
    <xf numFmtId="0" fontId="42" fillId="0" borderId="0" applyNumberFormat="0" applyFill="0" applyBorder="0" applyAlignment="0" applyProtection="0"/>
    <xf numFmtId="0" fontId="43" fillId="0" borderId="12" applyNumberFormat="0" applyFill="0" applyAlignment="0" applyProtection="0"/>
    <xf numFmtId="0" fontId="44"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993">
    <xf numFmtId="0" fontId="0" fillId="0" borderId="0" xfId="0"/>
    <xf numFmtId="0" fontId="4" fillId="0" borderId="0" xfId="0" applyFont="1" applyBorder="1"/>
    <xf numFmtId="0" fontId="4" fillId="0" borderId="0" xfId="0" applyFont="1"/>
    <xf numFmtId="0" fontId="2" fillId="0" borderId="0" xfId="0" applyFont="1" applyBorder="1" applyAlignment="1">
      <alignment horizontal="center" vertical="top" wrapText="1"/>
    </xf>
    <xf numFmtId="17"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4" xfId="0" quotePrefix="1" applyFont="1" applyBorder="1" applyAlignment="1">
      <alignment vertical="top"/>
    </xf>
    <xf numFmtId="0" fontId="2" fillId="0" borderId="14" xfId="0" applyFont="1" applyBorder="1" applyAlignment="1">
      <alignment vertical="top" wrapText="1"/>
    </xf>
    <xf numFmtId="0" fontId="2" fillId="0" borderId="15" xfId="0" applyFont="1" applyBorder="1" applyAlignment="1">
      <alignment vertical="top" wrapText="1"/>
    </xf>
    <xf numFmtId="0" fontId="5" fillId="32" borderId="16"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0" xfId="63" applyFont="1"/>
    <xf numFmtId="0" fontId="23" fillId="0" borderId="0" xfId="63" applyFont="1"/>
    <xf numFmtId="39" fontId="4" fillId="0" borderId="0" xfId="63" applyNumberFormat="1" applyFont="1" applyBorder="1" applyAlignment="1"/>
    <xf numFmtId="0" fontId="23" fillId="0" borderId="0" xfId="63" applyFont="1" applyBorder="1"/>
    <xf numFmtId="0" fontId="1" fillId="0" borderId="0" xfId="63"/>
    <xf numFmtId="0" fontId="22" fillId="0" borderId="0" xfId="63" applyFont="1" applyBorder="1" applyAlignment="1">
      <alignment horizontal="centerContinuous"/>
    </xf>
    <xf numFmtId="0" fontId="6" fillId="0" borderId="0" xfId="63" applyFont="1" applyBorder="1" applyAlignment="1">
      <alignment horizont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2" fillId="0" borderId="0" xfId="63" applyFont="1" applyBorder="1" applyAlignment="1">
      <alignment horizontal="center" vertical="center" wrapText="1"/>
    </xf>
    <xf numFmtId="0" fontId="8" fillId="33" borderId="20" xfId="0" applyFont="1" applyFill="1" applyBorder="1" applyAlignment="1" applyProtection="1">
      <alignment horizontal="center" vertical="center" wrapText="1"/>
      <protection locked="0" hidden="1"/>
    </xf>
    <xf numFmtId="41" fontId="12" fillId="33" borderId="3" xfId="29" applyNumberFormat="1" applyFont="1" applyFill="1" applyBorder="1" applyProtection="1">
      <protection locked="0" hidden="1"/>
    </xf>
    <xf numFmtId="41" fontId="12" fillId="33" borderId="7" xfId="29" applyNumberFormat="1" applyFont="1" applyFill="1" applyBorder="1" applyProtection="1">
      <protection locked="0" hidden="1"/>
    </xf>
    <xf numFmtId="0" fontId="19" fillId="0" borderId="0" xfId="0" applyFont="1" applyBorder="1" applyAlignment="1" applyProtection="1">
      <protection hidden="1"/>
    </xf>
    <xf numFmtId="0" fontId="12" fillId="0" borderId="0" xfId="0" applyFont="1" applyProtection="1">
      <protection hidden="1"/>
    </xf>
    <xf numFmtId="0" fontId="19" fillId="0" borderId="0" xfId="0" applyFont="1" applyBorder="1" applyAlignment="1" applyProtection="1">
      <alignment horizontal="right"/>
      <protection hidden="1"/>
    </xf>
    <xf numFmtId="0" fontId="25" fillId="32" borderId="0" xfId="0" quotePrefix="1" applyFont="1" applyFill="1" applyProtection="1">
      <protection hidden="1"/>
    </xf>
    <xf numFmtId="0" fontId="25" fillId="32" borderId="0" xfId="0" applyFont="1" applyFill="1" applyProtection="1">
      <protection hidden="1"/>
    </xf>
    <xf numFmtId="0" fontId="26" fillId="32" borderId="0" xfId="0" applyFont="1" applyFill="1" applyProtection="1">
      <protection hidden="1"/>
    </xf>
    <xf numFmtId="166" fontId="12" fillId="32" borderId="0" xfId="29" applyNumberFormat="1" applyFont="1" applyFill="1" applyProtection="1">
      <protection hidden="1"/>
    </xf>
    <xf numFmtId="0" fontId="12" fillId="0" borderId="0" xfId="0" applyFont="1" applyBorder="1" applyProtection="1">
      <protection hidden="1"/>
    </xf>
    <xf numFmtId="0" fontId="24" fillId="0" borderId="0" xfId="0" applyFont="1" applyProtection="1">
      <protection hidden="1"/>
    </xf>
    <xf numFmtId="166" fontId="12" fillId="0" borderId="0" xfId="29" applyNumberFormat="1" applyFont="1" applyProtection="1">
      <protection hidden="1"/>
    </xf>
    <xf numFmtId="0" fontId="12" fillId="0" borderId="0" xfId="0" quotePrefix="1" applyFont="1" applyProtection="1">
      <protection hidden="1"/>
    </xf>
    <xf numFmtId="0" fontId="12" fillId="0" borderId="0" xfId="62" applyFont="1" applyAlignment="1" applyProtection="1">
      <alignment horizontal="left" indent="1"/>
      <protection hidden="1"/>
    </xf>
    <xf numFmtId="0" fontId="12" fillId="0" borderId="0" xfId="0" applyFont="1" applyBorder="1" applyAlignment="1" applyProtection="1">
      <alignment horizontal="center"/>
      <protection hidden="1"/>
    </xf>
    <xf numFmtId="0" fontId="12" fillId="0" borderId="0" xfId="62" applyFont="1" applyAlignment="1" applyProtection="1">
      <alignment horizontal="left" indent="2"/>
      <protection hidden="1"/>
    </xf>
    <xf numFmtId="0" fontId="24" fillId="0" borderId="0" xfId="0" applyFont="1" applyBorder="1" applyProtection="1">
      <protection hidden="1"/>
    </xf>
    <xf numFmtId="0" fontId="12" fillId="0" borderId="0" xfId="62" applyFont="1" applyProtection="1">
      <protection hidden="1"/>
    </xf>
    <xf numFmtId="0" fontId="24" fillId="0" borderId="0" xfId="62" applyFont="1" applyProtection="1">
      <protection hidden="1"/>
    </xf>
    <xf numFmtId="0" fontId="13" fillId="0" borderId="0" xfId="0" quotePrefix="1" applyFont="1" applyProtection="1">
      <protection hidden="1"/>
    </xf>
    <xf numFmtId="41" fontId="13" fillId="34" borderId="16" xfId="29" applyNumberFormat="1" applyFont="1" applyFill="1" applyBorder="1" applyProtection="1">
      <protection hidden="1"/>
    </xf>
    <xf numFmtId="41" fontId="12" fillId="0" borderId="0" xfId="0" applyNumberFormat="1" applyFont="1" applyProtection="1">
      <protection hidden="1"/>
    </xf>
    <xf numFmtId="41" fontId="12" fillId="0" borderId="0" xfId="29" applyNumberFormat="1" applyFont="1" applyProtection="1">
      <protection hidden="1"/>
    </xf>
    <xf numFmtId="0" fontId="24" fillId="0" borderId="0" xfId="0" quotePrefix="1" applyFont="1" applyProtection="1">
      <protection hidden="1"/>
    </xf>
    <xf numFmtId="39" fontId="12" fillId="0" borderId="0" xfId="0" applyNumberFormat="1" applyFont="1" applyBorder="1" applyAlignment="1" applyProtection="1">
      <protection hidden="1"/>
    </xf>
    <xf numFmtId="41" fontId="24" fillId="34" borderId="16" xfId="29" applyNumberFormat="1" applyFont="1" applyFill="1" applyBorder="1" applyProtection="1">
      <protection hidden="1"/>
    </xf>
    <xf numFmtId="39" fontId="12" fillId="0" borderId="0" xfId="0" applyNumberFormat="1" applyFont="1" applyBorder="1" applyProtection="1">
      <protection hidden="1"/>
    </xf>
    <xf numFmtId="39" fontId="24" fillId="0" borderId="0" xfId="0" applyNumberFormat="1" applyFont="1" applyBorder="1" applyAlignment="1" applyProtection="1">
      <alignment horizontal="left" vertical="top" wrapText="1"/>
      <protection hidden="1"/>
    </xf>
    <xf numFmtId="39" fontId="24" fillId="0" borderId="0" xfId="0" applyNumberFormat="1" applyFont="1" applyBorder="1" applyAlignment="1" applyProtection="1">
      <alignment horizontal="left" vertical="top"/>
      <protection hidden="1"/>
    </xf>
    <xf numFmtId="39" fontId="24" fillId="33" borderId="16" xfId="0" applyNumberFormat="1" applyFont="1" applyFill="1" applyBorder="1" applyAlignment="1" applyProtection="1">
      <alignment horizontal="left" vertical="top"/>
      <protection hidden="1"/>
    </xf>
    <xf numFmtId="39" fontId="24" fillId="34" borderId="16" xfId="0" applyNumberFormat="1" applyFont="1" applyFill="1" applyBorder="1" applyAlignment="1" applyProtection="1">
      <alignment horizontal="left" vertical="top"/>
      <protection hidden="1"/>
    </xf>
    <xf numFmtId="0" fontId="12" fillId="0" borderId="0" xfId="0" applyFont="1" applyAlignment="1" applyProtection="1">
      <alignment horizontal="center"/>
      <protection hidden="1"/>
    </xf>
    <xf numFmtId="41" fontId="14" fillId="33" borderId="3" xfId="29" applyNumberFormat="1" applyFont="1" applyFill="1" applyBorder="1" applyProtection="1">
      <protection locked="0" hidden="1"/>
    </xf>
    <xf numFmtId="41" fontId="14" fillId="33" borderId="7" xfId="29" applyNumberFormat="1" applyFont="1" applyFill="1" applyBorder="1" applyProtection="1">
      <protection locked="0" hidden="1"/>
    </xf>
    <xf numFmtId="39" fontId="14" fillId="0" borderId="0" xfId="0" applyNumberFormat="1" applyFont="1" applyBorder="1" applyAlignment="1" applyProtection="1">
      <protection hidden="1"/>
    </xf>
    <xf numFmtId="39" fontId="13" fillId="0" borderId="0" xfId="0" applyNumberFormat="1" applyFont="1" applyBorder="1" applyAlignment="1" applyProtection="1">
      <protection hidden="1"/>
    </xf>
    <xf numFmtId="0" fontId="13" fillId="34" borderId="16" xfId="0" applyFont="1" applyFill="1" applyBorder="1" applyAlignment="1" applyProtection="1">
      <alignment horizontal="center"/>
      <protection hidden="1"/>
    </xf>
    <xf numFmtId="39" fontId="14" fillId="0" borderId="0" xfId="0" applyNumberFormat="1" applyFont="1" applyBorder="1" applyAlignment="1" applyProtection="1">
      <alignment horizontal="center"/>
      <protection hidden="1"/>
    </xf>
    <xf numFmtId="0" fontId="14" fillId="0" borderId="0" xfId="0" applyFont="1" applyProtection="1">
      <protection hidden="1"/>
    </xf>
    <xf numFmtId="0" fontId="14" fillId="0" borderId="0" xfId="0" quotePrefix="1" applyFont="1" applyProtection="1">
      <protection hidden="1"/>
    </xf>
    <xf numFmtId="0" fontId="13" fillId="0" borderId="0" xfId="0" applyFont="1" applyProtection="1">
      <protection hidden="1"/>
    </xf>
    <xf numFmtId="0" fontId="14" fillId="0" borderId="0" xfId="0" applyFont="1" applyFill="1" applyProtection="1">
      <protection hidden="1"/>
    </xf>
    <xf numFmtId="41" fontId="14" fillId="0" borderId="21" xfId="29" applyNumberFormat="1" applyFont="1" applyFill="1" applyBorder="1" applyProtection="1">
      <protection hidden="1"/>
    </xf>
    <xf numFmtId="0" fontId="14" fillId="0" borderId="0" xfId="0" quotePrefix="1" applyFont="1" applyFill="1" applyProtection="1">
      <protection hidden="1"/>
    </xf>
    <xf numFmtId="0" fontId="13" fillId="0" borderId="0" xfId="0" quotePrefix="1" applyFont="1" applyFill="1" applyProtection="1">
      <protection hidden="1"/>
    </xf>
    <xf numFmtId="0" fontId="13" fillId="0" borderId="0" xfId="0" applyFont="1" applyFill="1" applyProtection="1">
      <protection hidden="1"/>
    </xf>
    <xf numFmtId="41" fontId="14" fillId="0" borderId="22" xfId="29" applyNumberFormat="1" applyFont="1" applyFill="1" applyBorder="1" applyProtection="1">
      <protection hidden="1"/>
    </xf>
    <xf numFmtId="41" fontId="14" fillId="0" borderId="0" xfId="0" applyNumberFormat="1" applyFont="1" applyProtection="1">
      <protection hidden="1"/>
    </xf>
    <xf numFmtId="41" fontId="14" fillId="34" borderId="3" xfId="29" applyNumberFormat="1" applyFont="1" applyFill="1" applyBorder="1" applyProtection="1">
      <protection hidden="1"/>
    </xf>
    <xf numFmtId="0" fontId="21" fillId="0" borderId="0" xfId="0" applyFont="1" applyProtection="1">
      <protection hidden="1"/>
    </xf>
    <xf numFmtId="0" fontId="14" fillId="0" borderId="0" xfId="0" applyFont="1" applyBorder="1" applyProtection="1">
      <protection hidden="1"/>
    </xf>
    <xf numFmtId="39" fontId="13" fillId="0" borderId="0" xfId="0" applyNumberFormat="1" applyFont="1" applyBorder="1" applyAlignment="1" applyProtection="1">
      <alignment horizontal="left" vertical="top"/>
      <protection hidden="1"/>
    </xf>
    <xf numFmtId="39" fontId="14" fillId="0" borderId="0" xfId="0" applyNumberFormat="1" applyFont="1" applyBorder="1" applyProtection="1">
      <protection hidden="1"/>
    </xf>
    <xf numFmtId="39" fontId="13" fillId="0" borderId="0" xfId="0" applyNumberFormat="1" applyFont="1" applyBorder="1" applyAlignment="1" applyProtection="1">
      <alignment horizontal="left" vertical="top" wrapText="1"/>
      <protection hidden="1"/>
    </xf>
    <xf numFmtId="39" fontId="13" fillId="33" borderId="16" xfId="0" applyNumberFormat="1" applyFont="1" applyFill="1" applyBorder="1" applyAlignment="1" applyProtection="1">
      <alignment horizontal="left" vertical="top"/>
      <protection hidden="1"/>
    </xf>
    <xf numFmtId="39" fontId="13" fillId="34" borderId="16" xfId="0" applyNumberFormat="1" applyFont="1" applyFill="1" applyBorder="1" applyAlignment="1" applyProtection="1">
      <alignment horizontal="left" vertical="top"/>
      <protection hidden="1"/>
    </xf>
    <xf numFmtId="0" fontId="14" fillId="0" borderId="0" xfId="0" quotePrefix="1" applyFont="1" applyBorder="1" applyAlignment="1" applyProtection="1">
      <alignment horizontal="center" vertical="top"/>
      <protection hidden="1"/>
    </xf>
    <xf numFmtId="0" fontId="14" fillId="0" borderId="0" xfId="0" applyFont="1" applyBorder="1" applyAlignment="1" applyProtection="1">
      <alignment horizontal="justify" vertical="top"/>
      <protection hidden="1"/>
    </xf>
    <xf numFmtId="39" fontId="14" fillId="0" borderId="0" xfId="0" applyNumberFormat="1" applyFont="1" applyFill="1" applyBorder="1" applyAlignment="1" applyProtection="1">
      <alignment horizontal="left" vertical="top" wrapText="1"/>
      <protection hidden="1"/>
    </xf>
    <xf numFmtId="0" fontId="15" fillId="32" borderId="23" xfId="0" applyFont="1" applyFill="1" applyBorder="1" applyAlignment="1" applyProtection="1">
      <alignment horizontal="center" vertical="center"/>
      <protection hidden="1"/>
    </xf>
    <xf numFmtId="0" fontId="15" fillId="32" borderId="24" xfId="0" applyFont="1" applyFill="1" applyBorder="1" applyAlignment="1" applyProtection="1">
      <alignment horizontal="center" vertical="center"/>
      <protection hidden="1"/>
    </xf>
    <xf numFmtId="0" fontId="15" fillId="32" borderId="25" xfId="0" applyFont="1" applyFill="1" applyBorder="1" applyAlignment="1" applyProtection="1">
      <alignment horizontal="center" vertical="center"/>
      <protection hidden="1"/>
    </xf>
    <xf numFmtId="39" fontId="14" fillId="0" borderId="0" xfId="0" applyNumberFormat="1" applyFont="1" applyFill="1" applyBorder="1" applyAlignment="1" applyProtection="1">
      <alignment vertical="top" wrapText="1"/>
      <protection hidden="1"/>
    </xf>
    <xf numFmtId="39" fontId="14" fillId="0" borderId="0" xfId="0" applyNumberFormat="1" applyFont="1" applyProtection="1">
      <protection hidden="1"/>
    </xf>
    <xf numFmtId="39" fontId="13" fillId="0" borderId="0" xfId="0" applyNumberFormat="1" applyFont="1" applyBorder="1" applyAlignment="1" applyProtection="1">
      <alignment horizontal="left"/>
      <protection hidden="1"/>
    </xf>
    <xf numFmtId="39" fontId="13" fillId="0" borderId="0" xfId="0" applyNumberFormat="1" applyFont="1" applyProtection="1">
      <protection hidden="1"/>
    </xf>
    <xf numFmtId="39" fontId="3" fillId="0" borderId="0" xfId="46" applyNumberFormat="1" applyBorder="1" applyAlignment="1" applyProtection="1">
      <alignment horizontal="left"/>
      <protection hidden="1"/>
    </xf>
    <xf numFmtId="39" fontId="15" fillId="0" borderId="0" xfId="0" applyNumberFormat="1" applyFont="1" applyFill="1" applyBorder="1" applyAlignment="1" applyProtection="1">
      <alignment vertical="center" wrapText="1"/>
      <protection hidden="1"/>
    </xf>
    <xf numFmtId="39" fontId="15" fillId="32" borderId="23" xfId="0" applyNumberFormat="1" applyFont="1" applyFill="1" applyBorder="1" applyAlignment="1" applyProtection="1">
      <alignment horizontal="center" vertical="center" wrapText="1"/>
      <protection hidden="1"/>
    </xf>
    <xf numFmtId="39" fontId="15" fillId="32" borderId="24" xfId="0" applyNumberFormat="1" applyFont="1" applyFill="1" applyBorder="1" applyAlignment="1" applyProtection="1">
      <alignment horizontal="center" vertical="center" wrapText="1"/>
      <protection hidden="1"/>
    </xf>
    <xf numFmtId="39" fontId="15" fillId="32" borderId="25" xfId="0" applyNumberFormat="1" applyFont="1" applyFill="1" applyBorder="1" applyAlignment="1" applyProtection="1">
      <alignment horizontal="center" vertical="center" wrapText="1"/>
      <protection hidden="1"/>
    </xf>
    <xf numFmtId="39" fontId="14" fillId="0" borderId="0" xfId="0" applyNumberFormat="1" applyFont="1" applyFill="1" applyBorder="1" applyProtection="1">
      <protection hidden="1"/>
    </xf>
    <xf numFmtId="39" fontId="14" fillId="0" borderId="0" xfId="0" applyNumberFormat="1" applyFont="1" applyFill="1" applyBorder="1" applyAlignment="1" applyProtection="1">
      <alignment vertical="center" wrapText="1"/>
      <protection hidden="1"/>
    </xf>
    <xf numFmtId="39" fontId="13" fillId="0" borderId="0" xfId="0" applyNumberFormat="1" applyFont="1" applyFill="1" applyBorder="1" applyAlignment="1" applyProtection="1">
      <alignment horizontal="center"/>
      <protection hidden="1"/>
    </xf>
    <xf numFmtId="39" fontId="14" fillId="0" borderId="0" xfId="0" quotePrefix="1" applyNumberFormat="1" applyFont="1" applyBorder="1" applyProtection="1">
      <protection hidden="1"/>
    </xf>
    <xf numFmtId="39" fontId="14" fillId="0" borderId="0" xfId="0" applyNumberFormat="1" applyFont="1" applyFill="1" applyBorder="1" applyAlignment="1" applyProtection="1">
      <alignment horizontal="left" vertical="top"/>
      <protection hidden="1"/>
    </xf>
    <xf numFmtId="39" fontId="14" fillId="0" borderId="0" xfId="0" applyNumberFormat="1" applyFont="1" applyFill="1" applyBorder="1" applyAlignment="1" applyProtection="1">
      <alignment horizontal="left"/>
      <protection hidden="1"/>
    </xf>
    <xf numFmtId="41" fontId="14" fillId="33" borderId="3" xfId="29" applyNumberFormat="1" applyFont="1" applyFill="1" applyBorder="1" applyAlignment="1" applyProtection="1">
      <alignment horizontal="center"/>
      <protection locked="0" hidden="1"/>
    </xf>
    <xf numFmtId="41" fontId="14" fillId="0" borderId="0" xfId="29" applyNumberFormat="1" applyFont="1" applyFill="1" applyBorder="1" applyAlignment="1" applyProtection="1">
      <alignment horizontal="center"/>
      <protection hidden="1"/>
    </xf>
    <xf numFmtId="41" fontId="14" fillId="34" borderId="3" xfId="29" applyNumberFormat="1" applyFont="1" applyFill="1" applyBorder="1" applyAlignment="1" applyProtection="1">
      <alignment horizontal="center"/>
      <protection hidden="1"/>
    </xf>
    <xf numFmtId="39" fontId="14" fillId="0" borderId="0" xfId="0" applyNumberFormat="1" applyFont="1" applyFill="1" applyBorder="1" applyAlignment="1" applyProtection="1">
      <alignment horizontal="left" vertical="top" indent="1"/>
      <protection hidden="1"/>
    </xf>
    <xf numFmtId="41" fontId="14" fillId="33" borderId="7" xfId="29" applyNumberFormat="1" applyFont="1" applyFill="1" applyBorder="1" applyAlignment="1" applyProtection="1">
      <alignment horizontal="center"/>
      <protection locked="0" hidden="1"/>
    </xf>
    <xf numFmtId="39" fontId="14" fillId="0" borderId="0" xfId="29" applyNumberFormat="1" applyFont="1" applyBorder="1" applyProtection="1">
      <protection hidden="1"/>
    </xf>
    <xf numFmtId="39" fontId="13" fillId="0" borderId="0" xfId="0" applyNumberFormat="1" applyFont="1" applyFill="1" applyBorder="1" applyAlignment="1" applyProtection="1">
      <alignment horizontal="left"/>
      <protection hidden="1"/>
    </xf>
    <xf numFmtId="39" fontId="13" fillId="0" borderId="0" xfId="0" quotePrefix="1" applyNumberFormat="1" applyFont="1" applyBorder="1" applyProtection="1">
      <protection hidden="1"/>
    </xf>
    <xf numFmtId="39" fontId="13" fillId="0" borderId="26" xfId="0" applyNumberFormat="1" applyFont="1" applyFill="1" applyBorder="1" applyAlignment="1" applyProtection="1">
      <alignment horizontal="left" vertical="top"/>
      <protection hidden="1"/>
    </xf>
    <xf numFmtId="39" fontId="13" fillId="0" borderId="27" xfId="0" applyNumberFormat="1" applyFont="1" applyFill="1" applyBorder="1" applyAlignment="1" applyProtection="1">
      <alignment horizontal="left" vertical="top"/>
      <protection hidden="1"/>
    </xf>
    <xf numFmtId="41" fontId="13" fillId="34" borderId="16" xfId="29" applyNumberFormat="1" applyFont="1" applyFill="1" applyBorder="1" applyAlignment="1" applyProtection="1">
      <alignment horizontal="center"/>
      <protection hidden="1"/>
    </xf>
    <xf numFmtId="41" fontId="13" fillId="0" borderId="0" xfId="29" applyNumberFormat="1" applyFont="1" applyFill="1" applyBorder="1" applyAlignment="1" applyProtection="1">
      <alignment horizontal="center"/>
      <protection hidden="1"/>
    </xf>
    <xf numFmtId="39" fontId="15" fillId="0" borderId="0" xfId="0" applyNumberFormat="1" applyFont="1" applyFill="1" applyBorder="1" applyAlignment="1" applyProtection="1">
      <alignment horizontal="left" vertical="top"/>
      <protection hidden="1"/>
    </xf>
    <xf numFmtId="39" fontId="16" fillId="0" borderId="0" xfId="0" applyNumberFormat="1" applyFont="1" applyFill="1" applyBorder="1" applyProtection="1">
      <protection hidden="1"/>
    </xf>
    <xf numFmtId="39" fontId="15" fillId="0" borderId="0" xfId="0" applyNumberFormat="1" applyFont="1" applyFill="1" applyBorder="1" applyAlignment="1" applyProtection="1">
      <alignment horizontal="left" vertical="center"/>
      <protection hidden="1"/>
    </xf>
    <xf numFmtId="41" fontId="14" fillId="0" borderId="28" xfId="29" applyNumberFormat="1" applyFont="1" applyFill="1" applyBorder="1" applyAlignment="1" applyProtection="1">
      <alignment horizontal="center"/>
      <protection hidden="1"/>
    </xf>
    <xf numFmtId="41" fontId="14" fillId="0" borderId="0" xfId="0" applyNumberFormat="1" applyFont="1" applyBorder="1" applyProtection="1">
      <protection hidden="1"/>
    </xf>
    <xf numFmtId="39" fontId="15" fillId="0" borderId="26" xfId="0" applyNumberFormat="1" applyFont="1" applyFill="1" applyBorder="1" applyAlignment="1" applyProtection="1">
      <alignment horizontal="left" vertical="center"/>
      <protection hidden="1"/>
    </xf>
    <xf numFmtId="41" fontId="14" fillId="0" borderId="27" xfId="29" applyNumberFormat="1" applyFont="1" applyFill="1" applyBorder="1" applyAlignment="1" applyProtection="1">
      <alignment horizontal="center"/>
      <protection hidden="1"/>
    </xf>
    <xf numFmtId="41" fontId="13" fillId="34" borderId="29" xfId="29" applyNumberFormat="1" applyFont="1" applyFill="1" applyBorder="1" applyAlignment="1" applyProtection="1">
      <alignment horizontal="center"/>
      <protection hidden="1"/>
    </xf>
    <xf numFmtId="39" fontId="14" fillId="0" borderId="0" xfId="0" quotePrefix="1" applyNumberFormat="1" applyFont="1" applyFill="1" applyBorder="1" applyProtection="1">
      <protection hidden="1"/>
    </xf>
    <xf numFmtId="39" fontId="14" fillId="0" borderId="0" xfId="0" applyNumberFormat="1" applyFont="1" applyFill="1" applyBorder="1" applyAlignment="1" applyProtection="1">
      <alignment horizontal="left" vertical="center"/>
      <protection hidden="1"/>
    </xf>
    <xf numFmtId="39" fontId="13" fillId="0" borderId="0" xfId="0" applyNumberFormat="1" applyFont="1" applyFill="1" applyBorder="1" applyAlignment="1" applyProtection="1">
      <alignment horizontal="left" vertical="center"/>
      <protection hidden="1"/>
    </xf>
    <xf numFmtId="41" fontId="14" fillId="33" borderId="30" xfId="29" applyNumberFormat="1" applyFont="1" applyFill="1" applyBorder="1" applyAlignment="1" applyProtection="1">
      <alignment horizontal="center"/>
      <protection locked="0" hidden="1"/>
    </xf>
    <xf numFmtId="41" fontId="13" fillId="0" borderId="26" xfId="0" applyNumberFormat="1" applyFont="1" applyFill="1" applyBorder="1" applyAlignment="1" applyProtection="1">
      <alignment horizontal="left" vertical="top"/>
      <protection hidden="1"/>
    </xf>
    <xf numFmtId="41" fontId="13" fillId="0" borderId="27" xfId="0" applyNumberFormat="1" applyFont="1" applyFill="1" applyBorder="1" applyAlignment="1" applyProtection="1">
      <alignment horizontal="left" vertical="top"/>
      <protection hidden="1"/>
    </xf>
    <xf numFmtId="41" fontId="14" fillId="33" borderId="3" xfId="29" applyNumberFormat="1" applyFont="1" applyFill="1" applyBorder="1" applyAlignment="1" applyProtection="1">
      <alignment horizontal="center" wrapText="1"/>
      <protection locked="0" hidden="1"/>
    </xf>
    <xf numFmtId="0" fontId="14" fillId="0" borderId="0" xfId="0" applyFont="1" applyFill="1" applyBorder="1" applyAlignment="1" applyProtection="1">
      <alignment horizontal="left"/>
      <protection hidden="1"/>
    </xf>
    <xf numFmtId="41" fontId="14" fillId="34" borderId="3" xfId="29" applyNumberFormat="1" applyFont="1" applyFill="1" applyBorder="1" applyAlignment="1" applyProtection="1">
      <alignment horizontal="center" wrapText="1"/>
      <protection hidden="1"/>
    </xf>
    <xf numFmtId="39" fontId="14" fillId="0" borderId="26" xfId="0" applyNumberFormat="1" applyFont="1" applyFill="1" applyBorder="1" applyAlignment="1" applyProtection="1">
      <alignment horizontal="left" vertical="top"/>
      <protection hidden="1"/>
    </xf>
    <xf numFmtId="39" fontId="13" fillId="0" borderId="0" xfId="0" applyNumberFormat="1" applyFont="1" applyFill="1" applyBorder="1" applyProtection="1">
      <protection hidden="1"/>
    </xf>
    <xf numFmtId="37" fontId="14" fillId="0" borderId="0" xfId="0" applyNumberFormat="1" applyFont="1" applyBorder="1" applyProtection="1">
      <protection hidden="1"/>
    </xf>
    <xf numFmtId="39" fontId="13" fillId="0" borderId="0" xfId="0" applyNumberFormat="1" applyFont="1" applyBorder="1" applyAlignment="1" applyProtection="1">
      <alignment horizontal="right"/>
      <protection hidden="1"/>
    </xf>
    <xf numFmtId="41" fontId="13" fillId="0" borderId="0" xfId="0" applyNumberFormat="1" applyFont="1" applyBorder="1" applyAlignment="1" applyProtection="1">
      <alignment horizontal="right"/>
      <protection hidden="1"/>
    </xf>
    <xf numFmtId="0" fontId="14" fillId="0" borderId="0" xfId="0" applyFont="1" applyAlignment="1" applyProtection="1">
      <protection hidden="1"/>
    </xf>
    <xf numFmtId="0" fontId="17" fillId="0" borderId="0" xfId="0" applyFont="1" applyBorder="1" applyAlignment="1" applyProtection="1">
      <alignment vertical="top"/>
      <protection hidden="1"/>
    </xf>
    <xf numFmtId="0" fontId="14" fillId="0" borderId="0" xfId="0" applyFont="1" applyBorder="1" applyAlignment="1" applyProtection="1">
      <protection hidden="1"/>
    </xf>
    <xf numFmtId="0" fontId="14" fillId="0" borderId="0" xfId="0" applyFont="1" applyBorder="1" applyAlignment="1" applyProtection="1">
      <alignment vertical="top"/>
      <protection hidden="1"/>
    </xf>
    <xf numFmtId="37" fontId="14" fillId="0" borderId="0" xfId="0" applyNumberFormat="1" applyFont="1" applyBorder="1" applyAlignment="1" applyProtection="1">
      <protection hidden="1"/>
    </xf>
    <xf numFmtId="39" fontId="14" fillId="0" borderId="0" xfId="0" applyNumberFormat="1" applyFont="1" applyBorder="1" applyAlignment="1" applyProtection="1">
      <alignment vertical="top"/>
      <protection hidden="1"/>
    </xf>
    <xf numFmtId="0" fontId="14" fillId="0" borderId="0" xfId="0" applyFont="1" applyAlignment="1" applyProtection="1">
      <alignment vertical="top"/>
      <protection hidden="1"/>
    </xf>
    <xf numFmtId="39" fontId="13" fillId="34" borderId="16" xfId="0" applyNumberFormat="1" applyFont="1" applyFill="1" applyBorder="1" applyAlignment="1" applyProtection="1">
      <alignment vertical="top"/>
      <protection hidden="1"/>
    </xf>
    <xf numFmtId="0" fontId="14" fillId="0" borderId="0" xfId="0" applyFont="1" applyFill="1" applyBorder="1" applyAlignment="1" applyProtection="1">
      <protection hidden="1"/>
    </xf>
    <xf numFmtId="0" fontId="14" fillId="0" borderId="0" xfId="0" quotePrefix="1" applyFont="1" applyAlignment="1" applyProtection="1">
      <alignment horizontal="center" vertical="top"/>
      <protection hidden="1"/>
    </xf>
    <xf numFmtId="39" fontId="14" fillId="0" borderId="0" xfId="0" applyNumberFormat="1" applyFont="1" applyFill="1" applyBorder="1" applyAlignment="1" applyProtection="1">
      <protection hidden="1"/>
    </xf>
    <xf numFmtId="0" fontId="13" fillId="0" borderId="0" xfId="0" applyFont="1" applyAlignment="1" applyProtection="1">
      <protection hidden="1"/>
    </xf>
    <xf numFmtId="0" fontId="19" fillId="0" borderId="0" xfId="0" applyFont="1" applyAlignment="1" applyProtection="1">
      <alignment horizontal="right"/>
      <protection hidden="1"/>
    </xf>
    <xf numFmtId="9" fontId="14" fillId="0" borderId="0" xfId="72" applyFont="1" applyFill="1" applyBorder="1" applyAlignment="1" applyProtection="1">
      <protection hidden="1"/>
    </xf>
    <xf numFmtId="0" fontId="13" fillId="0" borderId="0" xfId="0" applyFont="1" applyBorder="1" applyAlignment="1" applyProtection="1">
      <protection hidden="1"/>
    </xf>
    <xf numFmtId="0" fontId="15" fillId="32" borderId="23" xfId="0" applyFont="1" applyFill="1" applyBorder="1" applyAlignment="1" applyProtection="1">
      <alignment horizontal="left" vertical="center" indent="1"/>
      <protection hidden="1"/>
    </xf>
    <xf numFmtId="0" fontId="15" fillId="32" borderId="24" xfId="0" applyFont="1" applyFill="1" applyBorder="1" applyAlignment="1" applyProtection="1">
      <alignment horizontal="left" vertical="center"/>
      <protection hidden="1"/>
    </xf>
    <xf numFmtId="0" fontId="15" fillId="32" borderId="24" xfId="0" applyFont="1" applyFill="1" applyBorder="1" applyAlignment="1" applyProtection="1">
      <alignment horizontal="center" vertical="center" wrapText="1"/>
      <protection hidden="1"/>
    </xf>
    <xf numFmtId="0" fontId="14" fillId="32" borderId="24" xfId="0" applyFont="1" applyFill="1" applyBorder="1" applyAlignment="1" applyProtection="1">
      <alignment vertical="center"/>
      <protection hidden="1"/>
    </xf>
    <xf numFmtId="0" fontId="14" fillId="0" borderId="0" xfId="0" applyFont="1" applyAlignment="1" applyProtection="1">
      <alignment vertical="center"/>
      <protection hidden="1"/>
    </xf>
    <xf numFmtId="0" fontId="15" fillId="0" borderId="0" xfId="0" applyFont="1" applyFill="1" applyBorder="1" applyAlignment="1" applyProtection="1">
      <alignment horizontal="center"/>
      <protection hidden="1"/>
    </xf>
    <xf numFmtId="0" fontId="15" fillId="0" borderId="0" xfId="0" applyFont="1" applyFill="1" applyBorder="1" applyAlignment="1" applyProtection="1">
      <alignment horizontal="left"/>
      <protection hidden="1"/>
    </xf>
    <xf numFmtId="0" fontId="13" fillId="0" borderId="0" xfId="0" applyFont="1" applyFill="1" applyBorder="1" applyAlignment="1" applyProtection="1">
      <alignment horizontal="left"/>
      <protection hidden="1"/>
    </xf>
    <xf numFmtId="0" fontId="14" fillId="0" borderId="0" xfId="0" applyFont="1" applyFill="1" applyBorder="1" applyAlignment="1" applyProtection="1">
      <alignment horizontal="right"/>
      <protection hidden="1"/>
    </xf>
    <xf numFmtId="41" fontId="14" fillId="33" borderId="3" xfId="29" applyNumberFormat="1" applyFont="1" applyFill="1" applyBorder="1" applyAlignment="1" applyProtection="1">
      <alignment horizontal="right"/>
      <protection locked="0" hidden="1"/>
    </xf>
    <xf numFmtId="41" fontId="14" fillId="0" borderId="0" xfId="29" applyNumberFormat="1" applyFont="1" applyFill="1" applyBorder="1" applyAlignment="1" applyProtection="1">
      <alignment horizontal="right"/>
      <protection hidden="1"/>
    </xf>
    <xf numFmtId="41" fontId="13" fillId="34" borderId="16" xfId="29" applyNumberFormat="1" applyFont="1" applyFill="1" applyBorder="1" applyAlignment="1" applyProtection="1">
      <alignment horizontal="right"/>
      <protection hidden="1"/>
    </xf>
    <xf numFmtId="166" fontId="13" fillId="0" borderId="0" xfId="29" applyNumberFormat="1" applyFont="1" applyFill="1" applyBorder="1" applyAlignment="1" applyProtection="1">
      <alignment horizontal="center"/>
      <protection hidden="1"/>
    </xf>
    <xf numFmtId="0" fontId="14" fillId="0" borderId="0" xfId="0" quotePrefix="1" applyFont="1" applyFill="1" applyBorder="1" applyAlignment="1" applyProtection="1">
      <protection hidden="1"/>
    </xf>
    <xf numFmtId="0" fontId="13" fillId="0" borderId="0" xfId="0" applyFont="1" applyFill="1" applyBorder="1" applyAlignment="1" applyProtection="1">
      <alignment horizontal="left" indent="1"/>
      <protection hidden="1"/>
    </xf>
    <xf numFmtId="0" fontId="21" fillId="0" borderId="0" xfId="0" applyFont="1" applyFill="1" applyBorder="1" applyAlignment="1" applyProtection="1">
      <alignment horizontal="right"/>
      <protection hidden="1"/>
    </xf>
    <xf numFmtId="0" fontId="14" fillId="0" borderId="0" xfId="0" applyFont="1" applyFill="1" applyBorder="1" applyAlignment="1" applyProtection="1">
      <alignment horizontal="center"/>
      <protection hidden="1"/>
    </xf>
    <xf numFmtId="41" fontId="13" fillId="0" borderId="0" xfId="29" applyNumberFormat="1" applyFont="1" applyFill="1" applyBorder="1" applyAlignment="1" applyProtection="1">
      <alignment horizontal="right"/>
      <protection hidden="1"/>
    </xf>
    <xf numFmtId="166" fontId="13" fillId="0" borderId="0" xfId="29" applyNumberFormat="1" applyFont="1" applyFill="1" applyBorder="1" applyAlignment="1" applyProtection="1">
      <protection hidden="1"/>
    </xf>
    <xf numFmtId="0" fontId="14" fillId="0" borderId="0" xfId="0" quotePrefix="1" applyFont="1" applyFill="1" applyBorder="1" applyAlignment="1" applyProtection="1">
      <alignment horizontal="right"/>
      <protection hidden="1"/>
    </xf>
    <xf numFmtId="178" fontId="14" fillId="0" borderId="0" xfId="29" applyNumberFormat="1" applyFont="1" applyFill="1" applyBorder="1" applyAlignment="1" applyProtection="1">
      <alignment horizontal="right"/>
      <protection hidden="1"/>
    </xf>
    <xf numFmtId="0" fontId="13" fillId="0" borderId="19" xfId="0" applyFont="1" applyFill="1" applyBorder="1" applyAlignment="1" applyProtection="1">
      <alignment horizontal="left"/>
      <protection hidden="1"/>
    </xf>
    <xf numFmtId="0" fontId="14" fillId="0" borderId="19" xfId="0" applyFont="1" applyFill="1" applyBorder="1" applyAlignment="1" applyProtection="1">
      <alignment horizontal="left"/>
      <protection hidden="1"/>
    </xf>
    <xf numFmtId="41" fontId="13" fillId="0" borderId="19" xfId="29" applyNumberFormat="1" applyFont="1" applyFill="1" applyBorder="1" applyAlignment="1" applyProtection="1">
      <alignment horizontal="right"/>
      <protection hidden="1"/>
    </xf>
    <xf numFmtId="166" fontId="13" fillId="0" borderId="19" xfId="29" applyNumberFormat="1" applyFont="1" applyFill="1" applyBorder="1" applyAlignment="1" applyProtection="1">
      <alignment horizontal="center"/>
      <protection hidden="1"/>
    </xf>
    <xf numFmtId="0" fontId="13" fillId="0" borderId="0" xfId="0" applyFont="1" applyFill="1" applyBorder="1" applyAlignment="1" applyProtection="1">
      <protection hidden="1"/>
    </xf>
    <xf numFmtId="9" fontId="13" fillId="33" borderId="3" xfId="0" applyNumberFormat="1" applyFont="1" applyFill="1" applyBorder="1" applyAlignment="1" applyProtection="1">
      <protection locked="0" hidden="1"/>
    </xf>
    <xf numFmtId="0" fontId="14" fillId="0" borderId="0" xfId="0" applyFont="1" applyFill="1" applyBorder="1" applyAlignment="1" applyProtection="1">
      <alignment horizontal="left" indent="1"/>
      <protection hidden="1"/>
    </xf>
    <xf numFmtId="0" fontId="13" fillId="0" borderId="0" xfId="0" applyFont="1" applyFill="1" applyBorder="1" applyAlignment="1" applyProtection="1">
      <alignment horizontal="center"/>
      <protection hidden="1"/>
    </xf>
    <xf numFmtId="166" fontId="13" fillId="0" borderId="16" xfId="29" applyNumberFormat="1" applyFont="1" applyFill="1" applyBorder="1" applyAlignment="1" applyProtection="1">
      <alignment horizontal="center"/>
      <protection hidden="1"/>
    </xf>
    <xf numFmtId="166" fontId="14" fillId="0" borderId="0" xfId="0" applyNumberFormat="1" applyFont="1" applyFill="1" applyBorder="1" applyAlignment="1" applyProtection="1">
      <protection hidden="1"/>
    </xf>
    <xf numFmtId="0" fontId="18" fillId="0" borderId="0" xfId="0" applyFont="1" applyFill="1" applyBorder="1" applyAlignment="1" applyProtection="1">
      <protection hidden="1"/>
    </xf>
    <xf numFmtId="41" fontId="14" fillId="33" borderId="3" xfId="29" quotePrefix="1" applyNumberFormat="1" applyFont="1" applyFill="1" applyBorder="1" applyAlignment="1" applyProtection="1">
      <alignment horizontal="right"/>
      <protection locked="0" hidden="1"/>
    </xf>
    <xf numFmtId="166" fontId="13" fillId="0" borderId="0" xfId="0" applyNumberFormat="1" applyFont="1" applyFill="1" applyBorder="1" applyAlignment="1" applyProtection="1">
      <alignment horizontal="left"/>
      <protection hidden="1"/>
    </xf>
    <xf numFmtId="166" fontId="13" fillId="0" borderId="0" xfId="29" applyNumberFormat="1" applyFont="1" applyFill="1" applyBorder="1" applyAlignment="1" applyProtection="1">
      <alignment horizontal="right"/>
      <protection hidden="1"/>
    </xf>
    <xf numFmtId="0" fontId="21" fillId="0" borderId="0" xfId="0" applyFont="1" applyFill="1" applyBorder="1" applyAlignment="1" applyProtection="1">
      <protection hidden="1"/>
    </xf>
    <xf numFmtId="0" fontId="16" fillId="0" borderId="0" xfId="0" applyFont="1" applyFill="1" applyBorder="1" applyAlignment="1" applyProtection="1">
      <alignment horizontal="left"/>
      <protection hidden="1"/>
    </xf>
    <xf numFmtId="166" fontId="28" fillId="0" borderId="0" xfId="29" applyNumberFormat="1" applyFont="1" applyFill="1" applyBorder="1" applyAlignment="1" applyProtection="1">
      <alignment horizontal="center"/>
      <protection hidden="1"/>
    </xf>
    <xf numFmtId="0" fontId="14" fillId="0" borderId="0" xfId="0" applyFont="1" applyFill="1" applyBorder="1" applyAlignment="1" applyProtection="1">
      <alignment vertical="center"/>
      <protection hidden="1"/>
    </xf>
    <xf numFmtId="0" fontId="13" fillId="0" borderId="0" xfId="0" applyFont="1" applyFill="1" applyBorder="1" applyAlignment="1" applyProtection="1">
      <alignment horizontal="left" vertical="center"/>
      <protection hidden="1"/>
    </xf>
    <xf numFmtId="41" fontId="14" fillId="0" borderId="0" xfId="29" applyNumberFormat="1" applyFont="1" applyFill="1" applyBorder="1" applyAlignment="1" applyProtection="1">
      <alignment horizontal="right" vertical="center"/>
      <protection hidden="1"/>
    </xf>
    <xf numFmtId="10" fontId="13" fillId="34" borderId="31" xfId="72" applyNumberFormat="1" applyFont="1" applyFill="1" applyBorder="1" applyAlignment="1" applyProtection="1">
      <alignment horizontal="center" vertical="center"/>
      <protection hidden="1"/>
    </xf>
    <xf numFmtId="10" fontId="13" fillId="0" borderId="0" xfId="72" applyNumberFormat="1" applyFont="1" applyFill="1" applyBorder="1" applyAlignment="1" applyProtection="1">
      <alignment horizontal="right" vertical="center"/>
      <protection hidden="1"/>
    </xf>
    <xf numFmtId="0" fontId="14" fillId="0" borderId="0" xfId="0" applyFont="1" applyFill="1" applyBorder="1" applyAlignment="1" applyProtection="1">
      <alignment vertical="top"/>
      <protection hidden="1"/>
    </xf>
    <xf numFmtId="0" fontId="14" fillId="0" borderId="0" xfId="0" applyFont="1" applyAlignment="1" applyProtection="1">
      <alignment horizontal="left"/>
      <protection hidden="1"/>
    </xf>
    <xf numFmtId="0" fontId="14" fillId="0" borderId="0" xfId="0" applyFont="1" applyFill="1" applyAlignment="1" applyProtection="1">
      <alignment horizontal="left"/>
      <protection hidden="1"/>
    </xf>
    <xf numFmtId="166" fontId="15" fillId="0" borderId="0" xfId="29" applyNumberFormat="1" applyFont="1" applyFill="1" applyBorder="1" applyAlignment="1" applyProtection="1">
      <alignment horizontal="center"/>
      <protection hidden="1"/>
    </xf>
    <xf numFmtId="39" fontId="14" fillId="0" borderId="0" xfId="0" applyNumberFormat="1" applyFont="1" applyAlignment="1" applyProtection="1">
      <protection hidden="1"/>
    </xf>
    <xf numFmtId="0" fontId="14" fillId="0" borderId="0" xfId="0" applyFont="1" applyAlignment="1" applyProtection="1">
      <alignment vertical="top" wrapText="1"/>
      <protection hidden="1"/>
    </xf>
    <xf numFmtId="39" fontId="14" fillId="0" borderId="0" xfId="0" applyNumberFormat="1" applyFont="1" applyAlignment="1" applyProtection="1">
      <alignment vertical="top"/>
      <protection hidden="1"/>
    </xf>
    <xf numFmtId="0" fontId="19" fillId="0" borderId="0" xfId="0" applyFont="1" applyAlignment="1" applyProtection="1">
      <protection hidden="1"/>
    </xf>
    <xf numFmtId="0" fontId="14" fillId="0" borderId="0" xfId="0" applyFont="1" applyFill="1" applyBorder="1" applyAlignment="1" applyProtection="1">
      <alignment horizontal="left" vertical="center"/>
      <protection hidden="1"/>
    </xf>
    <xf numFmtId="41" fontId="14" fillId="33" borderId="32" xfId="29" applyNumberFormat="1" applyFont="1" applyFill="1" applyBorder="1" applyAlignment="1" applyProtection="1">
      <alignment horizontal="right"/>
      <protection locked="0" hidden="1"/>
    </xf>
    <xf numFmtId="41" fontId="14" fillId="33" borderId="11" xfId="29" applyNumberFormat="1" applyFont="1" applyFill="1" applyBorder="1" applyAlignment="1" applyProtection="1">
      <alignment horizontal="right"/>
      <protection locked="0" hidden="1"/>
    </xf>
    <xf numFmtId="41" fontId="14" fillId="33" borderId="33" xfId="29" applyNumberFormat="1" applyFont="1" applyFill="1" applyBorder="1" applyAlignment="1" applyProtection="1">
      <alignment horizontal="right"/>
      <protection locked="0" hidden="1"/>
    </xf>
    <xf numFmtId="41" fontId="14" fillId="33" borderId="34" xfId="29" applyNumberFormat="1" applyFont="1" applyFill="1" applyBorder="1" applyAlignment="1" applyProtection="1">
      <alignment horizontal="right"/>
      <protection locked="0" hidden="1"/>
    </xf>
    <xf numFmtId="41" fontId="14" fillId="33" borderId="35" xfId="29" applyNumberFormat="1" applyFont="1" applyFill="1" applyBorder="1" applyAlignment="1" applyProtection="1">
      <alignment horizontal="right"/>
      <protection locked="0" hidden="1"/>
    </xf>
    <xf numFmtId="41" fontId="14" fillId="33" borderId="13" xfId="29" applyNumberFormat="1" applyFont="1" applyFill="1" applyBorder="1" applyAlignment="1" applyProtection="1">
      <alignment horizontal="right"/>
      <protection locked="0" hidden="1"/>
    </xf>
    <xf numFmtId="41" fontId="14" fillId="33" borderId="36" xfId="29" applyNumberFormat="1" applyFont="1" applyFill="1" applyBorder="1" applyAlignment="1" applyProtection="1">
      <alignment horizontal="right"/>
      <protection locked="0" hidden="1"/>
    </xf>
    <xf numFmtId="41" fontId="13" fillId="33" borderId="3" xfId="29" applyNumberFormat="1" applyFont="1" applyFill="1" applyBorder="1" applyAlignment="1" applyProtection="1">
      <alignment horizontal="center"/>
      <protection locked="0" hidden="1"/>
    </xf>
    <xf numFmtId="39" fontId="19" fillId="0" borderId="0" xfId="0" applyNumberFormat="1" applyFont="1" applyBorder="1" applyProtection="1">
      <protection hidden="1"/>
    </xf>
    <xf numFmtId="39" fontId="14" fillId="0" borderId="0" xfId="0" applyNumberFormat="1" applyFont="1" applyFill="1" applyBorder="1" applyAlignment="1" applyProtection="1">
      <alignment horizontal="center"/>
      <protection hidden="1"/>
    </xf>
    <xf numFmtId="39" fontId="14" fillId="0" borderId="0" xfId="0" applyNumberFormat="1" applyFont="1" applyFill="1" applyBorder="1" applyAlignment="1" applyProtection="1">
      <alignment vertical="center"/>
      <protection hidden="1"/>
    </xf>
    <xf numFmtId="39" fontId="13" fillId="0" borderId="37" xfId="0" applyNumberFormat="1" applyFont="1" applyFill="1" applyBorder="1" applyAlignment="1" applyProtection="1">
      <alignment horizontal="center" vertical="center" wrapText="1"/>
      <protection hidden="1"/>
    </xf>
    <xf numFmtId="39" fontId="17" fillId="0" borderId="26" xfId="0" quotePrefix="1" applyNumberFormat="1" applyFont="1" applyFill="1" applyBorder="1" applyAlignment="1" applyProtection="1">
      <alignment horizontal="left" vertical="center"/>
      <protection hidden="1"/>
    </xf>
    <xf numFmtId="39" fontId="17" fillId="0" borderId="26" xfId="0" applyNumberFormat="1" applyFont="1" applyFill="1" applyBorder="1" applyAlignment="1" applyProtection="1">
      <alignment horizontal="left" vertical="center"/>
      <protection hidden="1"/>
    </xf>
    <xf numFmtId="39" fontId="20" fillId="0" borderId="38" xfId="0" applyNumberFormat="1" applyFont="1" applyFill="1" applyBorder="1" applyAlignment="1" applyProtection="1">
      <alignment horizontal="left" vertical="center"/>
      <protection hidden="1"/>
    </xf>
    <xf numFmtId="39" fontId="15" fillId="0" borderId="0" xfId="0" quotePrefix="1" applyNumberFormat="1" applyFont="1" applyFill="1" applyBorder="1" applyAlignment="1" applyProtection="1">
      <alignment horizontal="left" vertical="center"/>
      <protection hidden="1"/>
    </xf>
    <xf numFmtId="0" fontId="15" fillId="0" borderId="0" xfId="0" applyFont="1" applyFill="1" applyBorder="1" applyAlignment="1" applyProtection="1">
      <protection hidden="1"/>
    </xf>
    <xf numFmtId="39" fontId="13" fillId="0" borderId="0" xfId="0" quotePrefix="1" applyNumberFormat="1" applyFont="1" applyFill="1" applyBorder="1" applyAlignment="1" applyProtection="1">
      <alignment horizontal="left" vertical="center"/>
      <protection hidden="1"/>
    </xf>
    <xf numFmtId="0" fontId="14" fillId="0" borderId="0" xfId="0" applyFont="1" applyBorder="1" applyAlignment="1" applyProtection="1">
      <alignment horizontal="left" vertical="top"/>
      <protection hidden="1"/>
    </xf>
    <xf numFmtId="39" fontId="13" fillId="0" borderId="0" xfId="0" applyNumberFormat="1" applyFont="1" applyFill="1" applyBorder="1" applyAlignment="1" applyProtection="1">
      <alignment horizontal="left" vertical="top"/>
      <protection hidden="1"/>
    </xf>
    <xf numFmtId="9" fontId="14" fillId="23" borderId="0" xfId="72" applyFont="1" applyFill="1" applyBorder="1" applyAlignment="1" applyProtection="1">
      <alignment horizontal="center" vertical="top" wrapText="1"/>
      <protection hidden="1"/>
    </xf>
    <xf numFmtId="9" fontId="14" fillId="0" borderId="0" xfId="72" applyFont="1" applyFill="1" applyBorder="1" applyAlignment="1" applyProtection="1">
      <alignment horizontal="center" vertical="top" wrapText="1"/>
      <protection hidden="1"/>
    </xf>
    <xf numFmtId="0" fontId="14" fillId="0" borderId="0" xfId="0" applyFont="1" applyFill="1" applyBorder="1" applyAlignment="1" applyProtection="1">
      <alignment horizontal="left" vertical="top"/>
      <protection hidden="1"/>
    </xf>
    <xf numFmtId="9" fontId="14" fillId="23" borderId="0" xfId="72" applyFont="1" applyFill="1" applyBorder="1" applyAlignment="1" applyProtection="1">
      <alignment horizontal="center" vertical="center" wrapText="1"/>
      <protection hidden="1"/>
    </xf>
    <xf numFmtId="0" fontId="13" fillId="0" borderId="0" xfId="0" applyFont="1" applyFill="1" applyBorder="1" applyAlignment="1" applyProtection="1">
      <alignment horizontal="left" wrapText="1"/>
      <protection hidden="1"/>
    </xf>
    <xf numFmtId="39" fontId="13" fillId="0" borderId="0" xfId="0" applyNumberFormat="1" applyFont="1" applyFill="1" applyBorder="1" applyAlignment="1" applyProtection="1">
      <alignment vertical="center"/>
      <protection hidden="1"/>
    </xf>
    <xf numFmtId="9" fontId="14" fillId="0" borderId="0" xfId="72" applyFont="1" applyFill="1" applyBorder="1" applyAlignment="1" applyProtection="1">
      <alignment horizontal="center" vertical="center" wrapText="1"/>
      <protection hidden="1"/>
    </xf>
    <xf numFmtId="41" fontId="14" fillId="34" borderId="16" xfId="29" applyNumberFormat="1" applyFont="1" applyFill="1" applyBorder="1" applyAlignment="1" applyProtection="1">
      <alignment horizontal="right"/>
      <protection hidden="1"/>
    </xf>
    <xf numFmtId="41" fontId="14" fillId="0" borderId="0" xfId="0" applyNumberFormat="1" applyFont="1" applyBorder="1" applyAlignment="1" applyProtection="1">
      <alignment horizontal="right"/>
      <protection hidden="1"/>
    </xf>
    <xf numFmtId="176" fontId="14" fillId="23" borderId="0" xfId="72" applyNumberFormat="1" applyFont="1" applyFill="1" applyBorder="1" applyAlignment="1" applyProtection="1">
      <alignment horizontal="center" vertical="center" wrapText="1"/>
      <protection hidden="1"/>
    </xf>
    <xf numFmtId="39" fontId="13" fillId="0" borderId="26" xfId="0" quotePrefix="1" applyNumberFormat="1" applyFont="1" applyFill="1" applyBorder="1" applyAlignment="1" applyProtection="1">
      <alignment horizontal="left" vertical="center"/>
      <protection hidden="1"/>
    </xf>
    <xf numFmtId="39" fontId="15" fillId="0" borderId="0" xfId="0" quotePrefix="1" applyNumberFormat="1" applyFont="1" applyFill="1" applyBorder="1" applyAlignment="1" applyProtection="1">
      <protection hidden="1"/>
    </xf>
    <xf numFmtId="39" fontId="15" fillId="0" borderId="0" xfId="0" applyNumberFormat="1" applyFont="1" applyFill="1" applyBorder="1" applyAlignment="1" applyProtection="1">
      <protection hidden="1"/>
    </xf>
    <xf numFmtId="39" fontId="13" fillId="0" borderId="0" xfId="0" applyNumberFormat="1" applyFont="1" applyFill="1" applyBorder="1" applyAlignment="1" applyProtection="1">
      <alignment horizontal="center" vertical="top"/>
      <protection hidden="1"/>
    </xf>
    <xf numFmtId="39" fontId="14" fillId="0" borderId="0" xfId="0" applyNumberFormat="1" applyFont="1" applyFill="1" applyBorder="1" applyAlignment="1" applyProtection="1">
      <alignment horizontal="center" vertical="top"/>
      <protection hidden="1"/>
    </xf>
    <xf numFmtId="39" fontId="14" fillId="0" borderId="0" xfId="0" quotePrefix="1" applyNumberFormat="1" applyFont="1" applyFill="1" applyBorder="1" applyAlignment="1" applyProtection="1">
      <alignment horizontal="left" vertical="center"/>
      <protection hidden="1"/>
    </xf>
    <xf numFmtId="0" fontId="13" fillId="0" borderId="0" xfId="0" applyFont="1" applyBorder="1" applyProtection="1">
      <protection hidden="1"/>
    </xf>
    <xf numFmtId="39" fontId="13" fillId="0" borderId="0" xfId="0" quotePrefix="1" applyNumberFormat="1" applyFont="1" applyFill="1" applyBorder="1" applyAlignment="1" applyProtection="1">
      <alignment horizontal="left" vertical="top"/>
      <protection hidden="1"/>
    </xf>
    <xf numFmtId="39" fontId="14" fillId="0" borderId="0" xfId="0" quotePrefix="1" applyNumberFormat="1" applyFont="1" applyBorder="1" applyAlignment="1" applyProtection="1">
      <protection hidden="1"/>
    </xf>
    <xf numFmtId="41" fontId="13" fillId="34" borderId="39" xfId="29" applyNumberFormat="1" applyFont="1" applyFill="1" applyBorder="1" applyAlignment="1" applyProtection="1">
      <alignment horizontal="right"/>
      <protection hidden="1"/>
    </xf>
    <xf numFmtId="39" fontId="14" fillId="0" borderId="0" xfId="0" applyNumberFormat="1" applyFont="1" applyBorder="1" applyAlignment="1" applyProtection="1">
      <alignment horizontal="left" vertical="top"/>
      <protection hidden="1"/>
    </xf>
    <xf numFmtId="39" fontId="14" fillId="0" borderId="0" xfId="0" applyNumberFormat="1" applyFont="1" applyBorder="1" applyAlignment="1" applyProtection="1">
      <alignment vertical="center"/>
      <protection hidden="1"/>
    </xf>
    <xf numFmtId="0" fontId="14" fillId="0" borderId="0" xfId="0" applyFont="1" applyFill="1" applyBorder="1" applyProtection="1">
      <protection hidden="1"/>
    </xf>
    <xf numFmtId="39" fontId="14" fillId="0" borderId="0" xfId="0" quotePrefix="1" applyNumberFormat="1" applyFont="1" applyFill="1" applyBorder="1" applyAlignment="1" applyProtection="1">
      <alignment horizontal="left" vertical="top"/>
      <protection hidden="1"/>
    </xf>
    <xf numFmtId="39" fontId="14" fillId="0" borderId="0" xfId="0" quotePrefix="1" applyNumberFormat="1" applyFont="1" applyFill="1" applyBorder="1" applyAlignment="1" applyProtection="1">
      <protection hidden="1"/>
    </xf>
    <xf numFmtId="0" fontId="16" fillId="0" borderId="0" xfId="0" applyFont="1" applyFill="1" applyBorder="1" applyAlignment="1" applyProtection="1">
      <protection hidden="1"/>
    </xf>
    <xf numFmtId="39" fontId="14" fillId="0" borderId="0" xfId="29" applyNumberFormat="1" applyFont="1" applyFill="1" applyBorder="1" applyAlignment="1" applyProtection="1">
      <alignment horizontal="center" vertical="top"/>
      <protection hidden="1"/>
    </xf>
    <xf numFmtId="39" fontId="16" fillId="0" borderId="0" xfId="0" applyNumberFormat="1" applyFont="1" applyFill="1" applyBorder="1" applyAlignment="1" applyProtection="1">
      <alignment horizontal="left" vertical="center"/>
      <protection hidden="1"/>
    </xf>
    <xf numFmtId="41" fontId="13" fillId="0" borderId="28" xfId="29" applyNumberFormat="1" applyFont="1" applyFill="1" applyBorder="1" applyAlignment="1" applyProtection="1">
      <alignment horizontal="right"/>
      <protection hidden="1"/>
    </xf>
    <xf numFmtId="41" fontId="13" fillId="0" borderId="40" xfId="29" applyNumberFormat="1" applyFont="1" applyFill="1" applyBorder="1" applyAlignment="1" applyProtection="1">
      <alignment horizontal="right"/>
      <protection hidden="1"/>
    </xf>
    <xf numFmtId="0" fontId="14" fillId="0" borderId="0" xfId="0" quotePrefix="1" applyFont="1" applyBorder="1" applyProtection="1">
      <protection hidden="1"/>
    </xf>
    <xf numFmtId="0" fontId="14" fillId="0" borderId="0" xfId="0" quotePrefix="1" applyFont="1" applyFill="1" applyBorder="1" applyProtection="1">
      <protection hidden="1"/>
    </xf>
    <xf numFmtId="39" fontId="14" fillId="0" borderId="0" xfId="0" quotePrefix="1" applyNumberFormat="1" applyFont="1" applyBorder="1" applyAlignment="1" applyProtection="1">
      <alignment horizontal="left" vertical="top"/>
      <protection hidden="1"/>
    </xf>
    <xf numFmtId="9" fontId="13" fillId="0" borderId="0" xfId="72" applyFont="1" applyFill="1" applyBorder="1" applyAlignment="1" applyProtection="1">
      <alignment horizontal="right" vertical="top"/>
      <protection hidden="1"/>
    </xf>
    <xf numFmtId="39" fontId="13" fillId="0" borderId="26" xfId="0" applyNumberFormat="1" applyFont="1" applyFill="1" applyBorder="1" applyAlignment="1" applyProtection="1">
      <alignment horizontal="left" vertical="center"/>
      <protection hidden="1"/>
    </xf>
    <xf numFmtId="39" fontId="15" fillId="35" borderId="41" xfId="0" applyNumberFormat="1" applyFont="1" applyFill="1" applyBorder="1" applyAlignment="1" applyProtection="1">
      <alignment horizontal="left" vertical="center"/>
      <protection hidden="1"/>
    </xf>
    <xf numFmtId="39" fontId="16" fillId="35" borderId="41" xfId="0" applyNumberFormat="1" applyFont="1" applyFill="1" applyBorder="1" applyAlignment="1" applyProtection="1">
      <alignment horizontal="left" vertical="center"/>
      <protection hidden="1"/>
    </xf>
    <xf numFmtId="41" fontId="13" fillId="34" borderId="41" xfId="29" applyNumberFormat="1" applyFont="1" applyFill="1" applyBorder="1" applyAlignment="1" applyProtection="1">
      <alignment horizontal="right" vertical="center"/>
      <protection hidden="1"/>
    </xf>
    <xf numFmtId="9" fontId="13" fillId="34" borderId="41" xfId="72" applyFont="1" applyFill="1" applyBorder="1" applyAlignment="1" applyProtection="1">
      <alignment horizontal="center" vertical="center" wrapText="1"/>
      <protection hidden="1"/>
    </xf>
    <xf numFmtId="39" fontId="13" fillId="0" borderId="0" xfId="0" applyNumberFormat="1" applyFont="1" applyBorder="1" applyAlignment="1" applyProtection="1">
      <alignment horizontal="center" vertical="top"/>
      <protection hidden="1"/>
    </xf>
    <xf numFmtId="39" fontId="14" fillId="0" borderId="0" xfId="0" applyNumberFormat="1" applyFont="1" applyBorder="1" applyAlignment="1" applyProtection="1">
      <alignment horizontal="center" vertical="top"/>
      <protection hidden="1"/>
    </xf>
    <xf numFmtId="39" fontId="13" fillId="0" borderId="0" xfId="29" applyNumberFormat="1" applyFont="1" applyFill="1" applyBorder="1" applyAlignment="1" applyProtection="1">
      <alignment horizontal="right" vertical="top" wrapText="1"/>
      <protection hidden="1"/>
    </xf>
    <xf numFmtId="39" fontId="14" fillId="0" borderId="0" xfId="0" applyNumberFormat="1" applyFont="1" applyBorder="1" applyAlignment="1" applyProtection="1">
      <alignment horizontal="left"/>
      <protection hidden="1"/>
    </xf>
    <xf numFmtId="39" fontId="14" fillId="0" borderId="0" xfId="0" applyNumberFormat="1" applyFont="1" applyBorder="1" applyAlignment="1" applyProtection="1">
      <alignment horizontal="left" wrapText="1"/>
      <protection hidden="1"/>
    </xf>
    <xf numFmtId="0" fontId="14" fillId="0" borderId="0" xfId="0" applyFont="1" applyBorder="1" applyAlignment="1" applyProtection="1">
      <alignment horizontal="center" vertical="top"/>
      <protection hidden="1"/>
    </xf>
    <xf numFmtId="39" fontId="14" fillId="0" borderId="0" xfId="0" applyNumberFormat="1" applyFont="1" applyBorder="1" applyAlignment="1" applyProtection="1">
      <alignment horizontal="justify" vertical="top"/>
      <protection hidden="1"/>
    </xf>
    <xf numFmtId="0" fontId="13" fillId="0" borderId="0" xfId="0" applyFont="1" applyAlignment="1" applyProtection="1">
      <alignment horizontal="center" vertical="center"/>
      <protection hidden="1"/>
    </xf>
    <xf numFmtId="0" fontId="15" fillId="32" borderId="42" xfId="0" applyFont="1" applyFill="1" applyBorder="1" applyAlignment="1" applyProtection="1">
      <alignment horizontal="center" vertical="center" wrapText="1"/>
      <protection hidden="1"/>
    </xf>
    <xf numFmtId="0" fontId="15" fillId="32" borderId="37" xfId="0" applyFont="1" applyFill="1" applyBorder="1" applyAlignment="1" applyProtection="1">
      <alignment horizontal="left" vertical="center" wrapText="1" indent="1"/>
      <protection hidden="1"/>
    </xf>
    <xf numFmtId="0" fontId="15" fillId="32" borderId="37" xfId="0" applyFont="1" applyFill="1" applyBorder="1" applyAlignment="1" applyProtection="1">
      <alignment horizontal="center" vertical="center" wrapText="1"/>
      <protection hidden="1"/>
    </xf>
    <xf numFmtId="0" fontId="15" fillId="32" borderId="43" xfId="0" applyFont="1" applyFill="1" applyBorder="1" applyAlignment="1" applyProtection="1">
      <alignment horizontal="center" vertical="center" wrapText="1"/>
      <protection hidden="1"/>
    </xf>
    <xf numFmtId="0" fontId="15" fillId="0" borderId="37" xfId="0" applyFont="1" applyFill="1" applyBorder="1" applyAlignment="1" applyProtection="1">
      <alignment horizontal="center" vertical="center" wrapText="1"/>
      <protection hidden="1"/>
    </xf>
    <xf numFmtId="0" fontId="15" fillId="0" borderId="37" xfId="0" applyFont="1" applyFill="1" applyBorder="1" applyAlignment="1" applyProtection="1">
      <alignment horizontal="left" vertical="center" wrapText="1" indent="1"/>
      <protection hidden="1"/>
    </xf>
    <xf numFmtId="39" fontId="17" fillId="0" borderId="0" xfId="0" quotePrefix="1" applyNumberFormat="1" applyFont="1" applyFill="1" applyBorder="1" applyAlignment="1" applyProtection="1">
      <alignment horizontal="left" vertical="center"/>
      <protection hidden="1"/>
    </xf>
    <xf numFmtId="39" fontId="17" fillId="0" borderId="0" xfId="0" applyNumberFormat="1" applyFont="1" applyFill="1" applyBorder="1" applyAlignment="1" applyProtection="1">
      <alignment horizontal="left" vertical="center"/>
      <protection hidden="1"/>
    </xf>
    <xf numFmtId="41" fontId="14" fillId="0" borderId="0" xfId="29" applyNumberFormat="1" applyFont="1" applyBorder="1" applyAlignment="1" applyProtection="1">
      <alignment horizontal="right"/>
      <protection hidden="1"/>
    </xf>
    <xf numFmtId="39" fontId="20" fillId="0" borderId="0" xfId="0" quotePrefix="1" applyNumberFormat="1" applyFont="1" applyFill="1" applyBorder="1" applyAlignment="1" applyProtection="1">
      <alignment horizontal="left" vertical="center"/>
      <protection hidden="1"/>
    </xf>
    <xf numFmtId="39" fontId="20" fillId="0" borderId="0" xfId="0" applyNumberFormat="1" applyFont="1" applyFill="1" applyBorder="1" applyAlignment="1" applyProtection="1">
      <alignment horizontal="left" vertical="center"/>
      <protection hidden="1"/>
    </xf>
    <xf numFmtId="164" fontId="13" fillId="0" borderId="44" xfId="29" quotePrefix="1" applyFont="1" applyFill="1" applyBorder="1" applyAlignment="1" applyProtection="1">
      <alignment horizontal="center" vertical="center"/>
      <protection hidden="1"/>
    </xf>
    <xf numFmtId="0" fontId="17" fillId="0" borderId="22" xfId="0" applyFont="1" applyFill="1" applyBorder="1" applyAlignment="1" applyProtection="1">
      <alignment horizontal="left" vertical="center" wrapText="1" indent="1"/>
      <protection hidden="1"/>
    </xf>
    <xf numFmtId="0" fontId="15" fillId="0" borderId="45" xfId="0" applyFont="1" applyFill="1" applyBorder="1" applyAlignment="1" applyProtection="1">
      <alignment horizontal="center" vertical="center" wrapText="1"/>
      <protection hidden="1"/>
    </xf>
    <xf numFmtId="164" fontId="13" fillId="0" borderId="35" xfId="29" quotePrefix="1" applyFont="1" applyFill="1" applyBorder="1" applyAlignment="1" applyProtection="1">
      <alignment horizontal="center" vertical="center"/>
      <protection hidden="1"/>
    </xf>
    <xf numFmtId="0" fontId="17" fillId="0" borderId="46" xfId="0" applyFont="1" applyFill="1" applyBorder="1" applyAlignment="1" applyProtection="1">
      <alignment horizontal="left" vertical="center" wrapText="1" indent="1"/>
      <protection hidden="1"/>
    </xf>
    <xf numFmtId="0" fontId="15" fillId="0" borderId="47" xfId="0" applyFont="1" applyFill="1" applyBorder="1" applyAlignment="1" applyProtection="1">
      <alignment horizontal="center" vertical="center" wrapText="1"/>
      <protection hidden="1"/>
    </xf>
    <xf numFmtId="0" fontId="13" fillId="0" borderId="47" xfId="0" quotePrefix="1" applyNumberFormat="1" applyFont="1" applyFill="1" applyBorder="1" applyAlignment="1" applyProtection="1">
      <alignment horizontal="right" vertical="center" wrapText="1"/>
      <protection hidden="1"/>
    </xf>
    <xf numFmtId="41" fontId="13" fillId="34" borderId="16" xfId="29" applyNumberFormat="1" applyFont="1" applyFill="1" applyBorder="1" applyAlignment="1" applyProtection="1">
      <alignment horizontal="right" vertical="center"/>
      <protection hidden="1"/>
    </xf>
    <xf numFmtId="164" fontId="13" fillId="0" borderId="48" xfId="29" quotePrefix="1" applyFont="1" applyFill="1" applyBorder="1" applyAlignment="1" applyProtection="1">
      <alignment horizontal="center" vertical="center"/>
      <protection hidden="1"/>
    </xf>
    <xf numFmtId="0" fontId="17" fillId="0" borderId="49" xfId="0" applyFont="1" applyFill="1" applyBorder="1" applyAlignment="1" applyProtection="1">
      <alignment horizontal="left" vertical="center" wrapText="1" indent="1"/>
      <protection hidden="1"/>
    </xf>
    <xf numFmtId="0" fontId="13" fillId="0" borderId="50" xfId="0" applyFont="1" applyFill="1" applyBorder="1" applyAlignment="1" applyProtection="1">
      <alignment horizontal="right" vertical="center" wrapText="1"/>
      <protection hidden="1"/>
    </xf>
    <xf numFmtId="177" fontId="13" fillId="34" borderId="16" xfId="29" applyNumberFormat="1" applyFont="1" applyFill="1" applyBorder="1" applyAlignment="1" applyProtection="1">
      <alignment horizontal="right" vertical="center"/>
      <protection hidden="1"/>
    </xf>
    <xf numFmtId="164" fontId="14" fillId="0" borderId="0" xfId="29" quotePrefix="1" applyFont="1" applyFill="1" applyBorder="1" applyAlignment="1" applyProtection="1">
      <alignment horizontal="center" vertical="center"/>
      <protection hidden="1"/>
    </xf>
    <xf numFmtId="0" fontId="17" fillId="0" borderId="0" xfId="0" applyFont="1" applyFill="1" applyBorder="1" applyAlignment="1" applyProtection="1">
      <alignment horizontal="left" vertical="center" wrapText="1" indent="1"/>
      <protection hidden="1"/>
    </xf>
    <xf numFmtId="0" fontId="15" fillId="0" borderId="0" xfId="0" applyFont="1" applyFill="1" applyBorder="1" applyAlignment="1" applyProtection="1">
      <alignment horizontal="center" vertical="center" wrapText="1"/>
      <protection hidden="1"/>
    </xf>
    <xf numFmtId="37" fontId="13" fillId="0" borderId="0" xfId="29" applyNumberFormat="1" applyFont="1" applyFill="1" applyBorder="1" applyAlignment="1" applyProtection="1">
      <alignment horizontal="right" vertical="center"/>
      <protection hidden="1"/>
    </xf>
    <xf numFmtId="164" fontId="15" fillId="35" borderId="51" xfId="29" quotePrefix="1" applyFont="1" applyFill="1" applyBorder="1" applyAlignment="1" applyProtection="1">
      <alignment horizontal="center" vertical="center"/>
      <protection hidden="1"/>
    </xf>
    <xf numFmtId="0" fontId="15" fillId="35" borderId="51" xfId="0" applyFont="1" applyFill="1" applyBorder="1" applyAlignment="1" applyProtection="1">
      <alignment horizontal="left" vertical="center" wrapText="1"/>
      <protection hidden="1"/>
    </xf>
    <xf numFmtId="0" fontId="15" fillId="35" borderId="51" xfId="0" applyFont="1" applyFill="1" applyBorder="1" applyAlignment="1" applyProtection="1">
      <alignment horizontal="center" vertical="center" wrapText="1"/>
      <protection hidden="1"/>
    </xf>
    <xf numFmtId="41" fontId="13" fillId="34" borderId="51" xfId="29" applyNumberFormat="1" applyFont="1" applyFill="1" applyBorder="1" applyAlignment="1" applyProtection="1">
      <alignment horizontal="right" vertical="center"/>
      <protection hidden="1"/>
    </xf>
    <xf numFmtId="164" fontId="13" fillId="0" borderId="0" xfId="29" applyNumberFormat="1" applyFont="1" applyFill="1" applyBorder="1" applyAlignment="1" applyProtection="1">
      <alignment horizontal="center" vertical="center" wrapText="1"/>
      <protection hidden="1"/>
    </xf>
    <xf numFmtId="0" fontId="15" fillId="35" borderId="51" xfId="0" applyFont="1" applyFill="1" applyBorder="1" applyAlignment="1" applyProtection="1">
      <alignment horizontal="left" vertical="center"/>
      <protection hidden="1"/>
    </xf>
    <xf numFmtId="164" fontId="15" fillId="0" borderId="0" xfId="29" quotePrefix="1" applyFont="1" applyFill="1" applyBorder="1" applyAlignment="1" applyProtection="1">
      <alignment horizontal="center" vertical="center"/>
      <protection hidden="1"/>
    </xf>
    <xf numFmtId="0" fontId="15" fillId="0" borderId="0" xfId="0" applyFont="1" applyFill="1" applyBorder="1" applyAlignment="1" applyProtection="1">
      <alignment horizontal="left" vertical="center" wrapText="1"/>
      <protection hidden="1"/>
    </xf>
    <xf numFmtId="37" fontId="13" fillId="0" borderId="28" xfId="29" applyNumberFormat="1" applyFont="1" applyFill="1" applyBorder="1" applyAlignment="1" applyProtection="1">
      <alignment horizontal="right" vertical="center"/>
      <protection hidden="1"/>
    </xf>
    <xf numFmtId="41" fontId="13" fillId="34" borderId="16" xfId="0" applyNumberFormat="1" applyFont="1" applyFill="1" applyBorder="1" applyAlignment="1" applyProtection="1">
      <alignment horizontal="right" vertical="center"/>
      <protection hidden="1"/>
    </xf>
    <xf numFmtId="41" fontId="14" fillId="33" borderId="3" xfId="29" applyNumberFormat="1" applyFont="1" applyFill="1" applyBorder="1" applyAlignment="1" applyProtection="1">
      <alignment wrapText="1"/>
      <protection locked="0" hidden="1"/>
    </xf>
    <xf numFmtId="41" fontId="14" fillId="33" borderId="30" xfId="29" applyNumberFormat="1" applyFont="1" applyFill="1" applyBorder="1" applyAlignment="1" applyProtection="1">
      <alignment wrapText="1"/>
      <protection locked="0" hidden="1"/>
    </xf>
    <xf numFmtId="170" fontId="13" fillId="0" borderId="0" xfId="0" applyNumberFormat="1" applyFont="1" applyBorder="1" applyAlignment="1" applyProtection="1">
      <protection hidden="1"/>
    </xf>
    <xf numFmtId="170" fontId="14" fillId="0" borderId="0" xfId="0" applyNumberFormat="1" applyFont="1" applyAlignment="1" applyProtection="1">
      <protection hidden="1"/>
    </xf>
    <xf numFmtId="0" fontId="13" fillId="0" borderId="0" xfId="0" applyFont="1" applyAlignment="1" applyProtection="1">
      <alignment horizontal="center"/>
      <protection hidden="1"/>
    </xf>
    <xf numFmtId="0" fontId="15" fillId="32" borderId="42" xfId="0" applyFont="1" applyFill="1" applyBorder="1" applyAlignment="1" applyProtection="1">
      <alignment vertical="center" wrapText="1"/>
      <protection hidden="1"/>
    </xf>
    <xf numFmtId="0" fontId="15" fillId="0" borderId="52" xfId="0" applyFont="1" applyFill="1" applyBorder="1" applyAlignment="1" applyProtection="1">
      <alignment horizontal="left" vertical="center"/>
      <protection hidden="1"/>
    </xf>
    <xf numFmtId="0" fontId="15" fillId="32" borderId="53" xfId="0" applyFont="1" applyFill="1" applyBorder="1" applyAlignment="1" applyProtection="1">
      <alignment vertical="center" wrapText="1"/>
      <protection hidden="1"/>
    </xf>
    <xf numFmtId="0" fontId="15" fillId="32" borderId="54" xfId="0" applyFont="1" applyFill="1" applyBorder="1" applyAlignment="1" applyProtection="1">
      <alignment horizontal="center" vertical="center" wrapText="1"/>
      <protection hidden="1"/>
    </xf>
    <xf numFmtId="0" fontId="17" fillId="0" borderId="0" xfId="0" applyFont="1" applyFill="1" applyBorder="1" applyAlignment="1" applyProtection="1">
      <alignment vertical="center" wrapText="1"/>
      <protection hidden="1"/>
    </xf>
    <xf numFmtId="0" fontId="17" fillId="0" borderId="0" xfId="0" applyFont="1" applyFill="1" applyBorder="1" applyAlignment="1" applyProtection="1">
      <alignment horizontal="center" vertical="top" wrapText="1"/>
      <protection hidden="1"/>
    </xf>
    <xf numFmtId="0" fontId="14" fillId="0" borderId="0" xfId="0" quotePrefix="1" applyFont="1" applyBorder="1" applyAlignment="1" applyProtection="1">
      <alignment horizontal="left"/>
      <protection hidden="1"/>
    </xf>
    <xf numFmtId="0" fontId="20" fillId="0" borderId="0" xfId="0" applyFont="1" applyFill="1" applyBorder="1" applyAlignment="1" applyProtection="1">
      <alignment vertical="top"/>
      <protection hidden="1"/>
    </xf>
    <xf numFmtId="41" fontId="14" fillId="0" borderId="0" xfId="0" applyNumberFormat="1" applyFont="1" applyFill="1" applyBorder="1" applyAlignment="1" applyProtection="1">
      <alignment horizontal="right"/>
      <protection hidden="1"/>
    </xf>
    <xf numFmtId="41" fontId="14" fillId="0" borderId="0" xfId="0" applyNumberFormat="1" applyFont="1" applyAlignment="1" applyProtection="1">
      <alignment horizontal="right"/>
      <protection hidden="1"/>
    </xf>
    <xf numFmtId="0" fontId="14" fillId="0" borderId="0" xfId="0" applyFont="1" applyBorder="1" applyAlignment="1" applyProtection="1">
      <alignment horizontal="left"/>
      <protection hidden="1"/>
    </xf>
    <xf numFmtId="41" fontId="13" fillId="34" borderId="16" xfId="29" applyNumberFormat="1" applyFont="1" applyFill="1" applyBorder="1" applyAlignment="1" applyProtection="1">
      <alignment wrapText="1"/>
      <protection hidden="1"/>
    </xf>
    <xf numFmtId="41" fontId="14" fillId="0" borderId="0" xfId="0" applyNumberFormat="1" applyFont="1" applyAlignment="1" applyProtection="1">
      <protection hidden="1"/>
    </xf>
    <xf numFmtId="0" fontId="13" fillId="0" borderId="0" xfId="0" applyFont="1" applyAlignment="1" applyProtection="1">
      <alignment horizontal="left"/>
      <protection hidden="1"/>
    </xf>
    <xf numFmtId="41" fontId="13" fillId="0" borderId="0" xfId="0" applyNumberFormat="1" applyFont="1" applyAlignment="1" applyProtection="1">
      <protection hidden="1"/>
    </xf>
    <xf numFmtId="0" fontId="15" fillId="32" borderId="23" xfId="0" applyFont="1" applyFill="1" applyBorder="1" applyAlignment="1" applyProtection="1">
      <alignment horizontal="center"/>
      <protection hidden="1"/>
    </xf>
    <xf numFmtId="0" fontId="15" fillId="32" borderId="25" xfId="0" applyFont="1" applyFill="1" applyBorder="1" applyAlignment="1" applyProtection="1">
      <alignment horizontal="center"/>
      <protection hidden="1"/>
    </xf>
    <xf numFmtId="41" fontId="14" fillId="33" borderId="3" xfId="0" applyNumberFormat="1" applyFont="1" applyFill="1" applyBorder="1" applyAlignment="1" applyProtection="1">
      <protection locked="0" hidden="1"/>
    </xf>
    <xf numFmtId="0" fontId="14" fillId="0" borderId="0" xfId="0" applyNumberFormat="1" applyFont="1" applyAlignment="1" applyProtection="1">
      <alignment vertical="top"/>
      <protection hidden="1"/>
    </xf>
    <xf numFmtId="0" fontId="14" fillId="0" borderId="0" xfId="0" quotePrefix="1" applyFont="1" applyAlignment="1" applyProtection="1">
      <alignment vertical="top"/>
      <protection hidden="1"/>
    </xf>
    <xf numFmtId="0" fontId="14" fillId="0" borderId="0" xfId="57" applyFont="1" applyProtection="1">
      <protection hidden="1"/>
    </xf>
    <xf numFmtId="0" fontId="16" fillId="32" borderId="42" xfId="57" applyFont="1" applyFill="1" applyBorder="1" applyProtection="1">
      <protection hidden="1"/>
    </xf>
    <xf numFmtId="0" fontId="16" fillId="32" borderId="37" xfId="57" applyFont="1" applyFill="1" applyBorder="1" applyProtection="1">
      <protection hidden="1"/>
    </xf>
    <xf numFmtId="0" fontId="15" fillId="32" borderId="37" xfId="57" applyFont="1" applyFill="1" applyBorder="1" applyAlignment="1" applyProtection="1">
      <protection hidden="1"/>
    </xf>
    <xf numFmtId="0" fontId="15" fillId="32" borderId="43" xfId="57" applyFont="1" applyFill="1" applyBorder="1" applyAlignment="1" applyProtection="1">
      <protection hidden="1"/>
    </xf>
    <xf numFmtId="0" fontId="16" fillId="32" borderId="53" xfId="57" applyFont="1" applyFill="1" applyBorder="1" applyProtection="1">
      <protection hidden="1"/>
    </xf>
    <xf numFmtId="0" fontId="16" fillId="32" borderId="54" xfId="57" applyFont="1" applyFill="1" applyBorder="1" applyProtection="1">
      <protection hidden="1"/>
    </xf>
    <xf numFmtId="0" fontId="15" fillId="32" borderId="54" xfId="57" applyFont="1" applyFill="1" applyBorder="1" applyAlignment="1" applyProtection="1">
      <alignment horizontal="center"/>
      <protection hidden="1"/>
    </xf>
    <xf numFmtId="0" fontId="14" fillId="0" borderId="0" xfId="57" quotePrefix="1" applyFont="1" applyBorder="1" applyAlignment="1" applyProtection="1">
      <protection hidden="1"/>
    </xf>
    <xf numFmtId="0" fontId="14" fillId="0" borderId="55" xfId="57" applyFont="1" applyBorder="1" applyProtection="1">
      <protection hidden="1"/>
    </xf>
    <xf numFmtId="0" fontId="14" fillId="0" borderId="40" xfId="57" applyFont="1" applyBorder="1" applyProtection="1">
      <protection hidden="1"/>
    </xf>
    <xf numFmtId="0" fontId="14" fillId="0" borderId="29" xfId="57" applyFont="1" applyBorder="1" applyProtection="1">
      <protection hidden="1"/>
    </xf>
    <xf numFmtId="41" fontId="14" fillId="33" borderId="3" xfId="29" applyNumberFormat="1" applyFont="1" applyFill="1" applyBorder="1" applyAlignment="1" applyProtection="1">
      <protection locked="0" hidden="1"/>
    </xf>
    <xf numFmtId="41" fontId="14" fillId="0" borderId="0" xfId="29" applyNumberFormat="1" applyFont="1" applyBorder="1" applyAlignment="1" applyProtection="1">
      <protection hidden="1"/>
    </xf>
    <xf numFmtId="0" fontId="15" fillId="35" borderId="51" xfId="57" applyFont="1" applyFill="1" applyBorder="1" applyAlignment="1" applyProtection="1">
      <alignment vertical="center"/>
      <protection hidden="1"/>
    </xf>
    <xf numFmtId="0" fontId="16" fillId="35" borderId="51" xfId="57" applyFont="1" applyFill="1" applyBorder="1" applyAlignment="1" applyProtection="1">
      <alignment vertical="center"/>
      <protection hidden="1"/>
    </xf>
    <xf numFmtId="41" fontId="13" fillId="34" borderId="51" xfId="29" applyNumberFormat="1" applyFont="1" applyFill="1" applyBorder="1" applyAlignment="1" applyProtection="1">
      <alignment vertical="center"/>
      <protection hidden="1"/>
    </xf>
    <xf numFmtId="0" fontId="14" fillId="0" borderId="0" xfId="57" applyFont="1" applyAlignment="1" applyProtection="1">
      <alignment vertical="center"/>
      <protection hidden="1"/>
    </xf>
    <xf numFmtId="0" fontId="13" fillId="0" borderId="0" xfId="57" applyFont="1" applyAlignment="1" applyProtection="1">
      <alignment horizontal="center"/>
      <protection hidden="1"/>
    </xf>
    <xf numFmtId="0" fontId="13" fillId="0" borderId="0" xfId="57" applyFont="1" applyAlignment="1" applyProtection="1">
      <alignment horizontal="right"/>
      <protection hidden="1"/>
    </xf>
    <xf numFmtId="41" fontId="13" fillId="34" borderId="16" xfId="29" applyNumberFormat="1" applyFont="1" applyFill="1" applyBorder="1" applyAlignment="1" applyProtection="1">
      <protection hidden="1"/>
    </xf>
    <xf numFmtId="0" fontId="14" fillId="0" borderId="0" xfId="57" applyFont="1" applyAlignment="1" applyProtection="1">
      <protection hidden="1"/>
    </xf>
    <xf numFmtId="9" fontId="13" fillId="34" borderId="16" xfId="57" applyNumberFormat="1" applyFont="1" applyFill="1" applyBorder="1" applyAlignment="1" applyProtection="1">
      <protection hidden="1"/>
    </xf>
    <xf numFmtId="9" fontId="14" fillId="0" borderId="0" xfId="57" applyNumberFormat="1" applyFont="1" applyAlignment="1" applyProtection="1">
      <protection hidden="1"/>
    </xf>
    <xf numFmtId="165" fontId="14" fillId="0" borderId="0" xfId="57" applyNumberFormat="1" applyFont="1" applyAlignment="1" applyProtection="1">
      <protection hidden="1"/>
    </xf>
    <xf numFmtId="41" fontId="13" fillId="34" borderId="31" xfId="29" applyNumberFormat="1" applyFont="1" applyFill="1" applyBorder="1" applyAlignment="1" applyProtection="1">
      <protection hidden="1"/>
    </xf>
    <xf numFmtId="0" fontId="14" fillId="0" borderId="0" xfId="0" applyFont="1" applyAlignment="1" applyProtection="1">
      <alignment horizontal="left" vertical="center"/>
      <protection hidden="1"/>
    </xf>
    <xf numFmtId="41" fontId="14" fillId="33" borderId="11" xfId="29" applyNumberFormat="1" applyFont="1" applyFill="1" applyBorder="1" applyProtection="1">
      <protection locked="0" hidden="1"/>
    </xf>
    <xf numFmtId="0" fontId="15" fillId="32" borderId="23" xfId="0" applyFont="1" applyFill="1" applyBorder="1" applyAlignment="1" applyProtection="1">
      <alignment horizontal="center" vertical="center" wrapText="1"/>
      <protection hidden="1"/>
    </xf>
    <xf numFmtId="0" fontId="15" fillId="32" borderId="25" xfId="0" applyFont="1" applyFill="1" applyBorder="1" applyAlignment="1" applyProtection="1">
      <alignment horizontal="center" vertical="center" wrapText="1"/>
      <protection hidden="1"/>
    </xf>
    <xf numFmtId="0" fontId="15" fillId="32" borderId="24" xfId="0" applyFont="1" applyFill="1" applyBorder="1" applyAlignment="1" applyProtection="1">
      <alignment horizontal="center" vertical="center" textRotation="90" wrapText="1"/>
      <protection hidden="1"/>
    </xf>
    <xf numFmtId="0" fontId="13" fillId="0" borderId="0" xfId="0" applyFont="1" applyFill="1" applyBorder="1" applyAlignment="1" applyProtection="1">
      <alignment vertical="center"/>
      <protection hidden="1"/>
    </xf>
    <xf numFmtId="0" fontId="14" fillId="0" borderId="0" xfId="0" applyFont="1" applyBorder="1" applyAlignment="1" applyProtection="1">
      <alignment vertical="center"/>
      <protection hidden="1"/>
    </xf>
    <xf numFmtId="3" fontId="13" fillId="0" borderId="0" xfId="0" applyNumberFormat="1" applyFont="1" applyFill="1" applyBorder="1" applyAlignment="1" applyProtection="1">
      <alignment horizontal="center" vertical="center"/>
      <protection hidden="1"/>
    </xf>
    <xf numFmtId="37" fontId="13" fillId="0" borderId="0" xfId="29" applyNumberFormat="1" applyFont="1" applyBorder="1" applyAlignment="1" applyProtection="1">
      <alignment horizontal="right" vertical="center"/>
      <protection hidden="1"/>
    </xf>
    <xf numFmtId="37" fontId="18" fillId="0" borderId="0" xfId="29" applyNumberFormat="1" applyFont="1" applyFill="1" applyBorder="1" applyAlignment="1" applyProtection="1">
      <alignment horizontal="right" vertical="center"/>
      <protection hidden="1"/>
    </xf>
    <xf numFmtId="166" fontId="18" fillId="0" borderId="0" xfId="29" applyNumberFormat="1" applyFont="1" applyFill="1" applyBorder="1" applyAlignment="1" applyProtection="1">
      <alignment horizontal="right" vertical="center"/>
      <protection hidden="1"/>
    </xf>
    <xf numFmtId="0" fontId="13" fillId="0" borderId="0" xfId="0" applyFont="1" applyFill="1" applyBorder="1" applyAlignment="1" applyProtection="1">
      <alignment horizontal="center" vertical="center" wrapText="1"/>
      <protection hidden="1"/>
    </xf>
    <xf numFmtId="0" fontId="13" fillId="0" borderId="56" xfId="0" applyFont="1" applyFill="1" applyBorder="1" applyAlignment="1" applyProtection="1">
      <alignment vertical="center"/>
      <protection hidden="1"/>
    </xf>
    <xf numFmtId="0" fontId="14" fillId="0" borderId="28" xfId="0" applyFont="1" applyFill="1" applyBorder="1" applyAlignment="1" applyProtection="1">
      <alignment vertical="center"/>
      <protection hidden="1"/>
    </xf>
    <xf numFmtId="0" fontId="14" fillId="0" borderId="28" xfId="0" applyFont="1" applyBorder="1" applyAlignment="1" applyProtection="1">
      <alignment vertical="center"/>
      <protection hidden="1"/>
    </xf>
    <xf numFmtId="3" fontId="13" fillId="0" borderId="28" xfId="0" applyNumberFormat="1" applyFont="1" applyFill="1" applyBorder="1" applyAlignment="1" applyProtection="1">
      <alignment horizontal="center" vertical="center"/>
      <protection hidden="1"/>
    </xf>
    <xf numFmtId="0" fontId="14" fillId="0" borderId="28" xfId="0" applyFont="1" applyBorder="1" applyAlignment="1" applyProtection="1">
      <alignment horizontal="left"/>
      <protection hidden="1"/>
    </xf>
    <xf numFmtId="0" fontId="14" fillId="0" borderId="57" xfId="0" applyFont="1" applyBorder="1" applyAlignment="1" applyProtection="1">
      <alignment horizontal="left"/>
      <protection hidden="1"/>
    </xf>
    <xf numFmtId="166" fontId="14" fillId="0" borderId="0" xfId="29" applyNumberFormat="1" applyFont="1" applyFill="1" applyBorder="1" applyAlignment="1" applyProtection="1">
      <alignment horizontal="center" vertical="center"/>
      <protection hidden="1"/>
    </xf>
    <xf numFmtId="9" fontId="13" fillId="23" borderId="0" xfId="72" applyFont="1" applyFill="1" applyBorder="1" applyAlignment="1" applyProtection="1">
      <alignment horizontal="center" vertical="center"/>
      <protection hidden="1"/>
    </xf>
    <xf numFmtId="0" fontId="13" fillId="0" borderId="14" xfId="0" applyFont="1" applyFill="1" applyBorder="1" applyAlignment="1" applyProtection="1">
      <alignment vertical="center"/>
      <protection hidden="1"/>
    </xf>
    <xf numFmtId="0" fontId="14" fillId="0" borderId="15" xfId="0" applyFont="1" applyBorder="1" applyAlignment="1" applyProtection="1">
      <alignment horizontal="left"/>
      <protection hidden="1"/>
    </xf>
    <xf numFmtId="0" fontId="13" fillId="0" borderId="17" xfId="0" applyFont="1" applyFill="1" applyBorder="1" applyAlignment="1" applyProtection="1">
      <alignment vertical="center"/>
      <protection hidden="1"/>
    </xf>
    <xf numFmtId="0" fontId="14" fillId="0" borderId="19" xfId="0" applyFont="1" applyFill="1" applyBorder="1" applyAlignment="1" applyProtection="1">
      <alignment vertical="center"/>
      <protection hidden="1"/>
    </xf>
    <xf numFmtId="0" fontId="14" fillId="0" borderId="19" xfId="0" applyFont="1" applyBorder="1" applyAlignment="1" applyProtection="1">
      <alignment vertical="center"/>
      <protection hidden="1"/>
    </xf>
    <xf numFmtId="3" fontId="13" fillId="0" borderId="19" xfId="0" applyNumberFormat="1" applyFont="1" applyFill="1" applyBorder="1" applyAlignment="1" applyProtection="1">
      <alignment horizontal="center" vertical="center"/>
      <protection hidden="1"/>
    </xf>
    <xf numFmtId="0" fontId="14" fillId="0" borderId="19" xfId="0" applyFont="1" applyBorder="1" applyAlignment="1" applyProtection="1">
      <alignment horizontal="left"/>
      <protection hidden="1"/>
    </xf>
    <xf numFmtId="0" fontId="14" fillId="0" borderId="18" xfId="0" applyFont="1" applyBorder="1" applyAlignment="1" applyProtection="1">
      <alignment horizontal="left"/>
      <protection hidden="1"/>
    </xf>
    <xf numFmtId="0" fontId="15" fillId="36" borderId="55" xfId="0" applyFont="1" applyFill="1" applyBorder="1" applyAlignment="1" applyProtection="1">
      <alignment vertical="center"/>
      <protection hidden="1"/>
    </xf>
    <xf numFmtId="0" fontId="16" fillId="36" borderId="40" xfId="0" applyFont="1" applyFill="1" applyBorder="1" applyAlignment="1" applyProtection="1">
      <alignment vertical="center"/>
      <protection hidden="1"/>
    </xf>
    <xf numFmtId="3" fontId="15" fillId="36" borderId="40" xfId="0" applyNumberFormat="1" applyFont="1" applyFill="1" applyBorder="1" applyAlignment="1" applyProtection="1">
      <alignment horizontal="center" vertical="center"/>
      <protection hidden="1"/>
    </xf>
    <xf numFmtId="0" fontId="14" fillId="36" borderId="40" xfId="0" applyFont="1" applyFill="1" applyBorder="1" applyAlignment="1" applyProtection="1">
      <alignment horizontal="left"/>
      <protection hidden="1"/>
    </xf>
    <xf numFmtId="37" fontId="15" fillId="36" borderId="40" xfId="29" applyNumberFormat="1" applyFont="1" applyFill="1" applyBorder="1" applyAlignment="1" applyProtection="1">
      <alignment horizontal="center" vertical="center"/>
      <protection hidden="1"/>
    </xf>
    <xf numFmtId="37" fontId="15" fillId="36" borderId="29" xfId="29" applyNumberFormat="1" applyFont="1" applyFill="1" applyBorder="1" applyAlignment="1" applyProtection="1">
      <alignment horizontal="center" vertical="center"/>
      <protection hidden="1"/>
    </xf>
    <xf numFmtId="37" fontId="13" fillId="0" borderId="0" xfId="29" applyNumberFormat="1" applyFont="1" applyBorder="1" applyAlignment="1" applyProtection="1">
      <alignment horizontal="center" vertical="center"/>
      <protection hidden="1"/>
    </xf>
    <xf numFmtId="41" fontId="13" fillId="0" borderId="0" xfId="29" applyNumberFormat="1" applyFont="1" applyBorder="1" applyAlignment="1" applyProtection="1">
      <alignment horizontal="right" vertical="center"/>
      <protection hidden="1"/>
    </xf>
    <xf numFmtId="41" fontId="13" fillId="0" borderId="0" xfId="29" applyNumberFormat="1" applyFont="1" applyFill="1" applyBorder="1" applyAlignment="1" applyProtection="1">
      <alignment horizontal="center" vertical="center" wrapText="1"/>
      <protection hidden="1"/>
    </xf>
    <xf numFmtId="41" fontId="13" fillId="0" borderId="0" xfId="0" applyNumberFormat="1" applyFont="1" applyFill="1" applyBorder="1" applyAlignment="1" applyProtection="1">
      <alignment horizontal="center" vertical="center" wrapText="1"/>
      <protection hidden="1"/>
    </xf>
    <xf numFmtId="37" fontId="13" fillId="0" borderId="0" xfId="29" applyNumberFormat="1" applyFont="1" applyBorder="1" applyAlignment="1" applyProtection="1">
      <alignment horizontal="right" vertical="center" wrapText="1"/>
      <protection hidden="1"/>
    </xf>
    <xf numFmtId="0" fontId="13" fillId="0" borderId="0" xfId="29" applyNumberFormat="1" applyFont="1" applyBorder="1" applyAlignment="1" applyProtection="1">
      <alignment horizontal="center" vertical="center"/>
      <protection hidden="1"/>
    </xf>
    <xf numFmtId="37" fontId="13" fillId="0" borderId="0" xfId="29" applyNumberFormat="1" applyFont="1" applyBorder="1" applyAlignment="1" applyProtection="1">
      <alignment horizontal="left" vertical="center"/>
      <protection hidden="1"/>
    </xf>
    <xf numFmtId="41" fontId="14" fillId="0" borderId="0" xfId="29" applyNumberFormat="1" applyFont="1" applyBorder="1" applyAlignment="1" applyProtection="1">
      <alignment vertical="center"/>
      <protection hidden="1"/>
    </xf>
    <xf numFmtId="0" fontId="14" fillId="0" borderId="0" xfId="0" applyFont="1" applyFill="1" applyAlignment="1" applyProtection="1">
      <protection hidden="1"/>
    </xf>
    <xf numFmtId="0" fontId="14" fillId="0" borderId="0" xfId="60" applyFont="1" applyProtection="1">
      <protection hidden="1"/>
    </xf>
    <xf numFmtId="0" fontId="19" fillId="0" borderId="0" xfId="60" applyFont="1" applyBorder="1" applyAlignment="1" applyProtection="1">
      <protection hidden="1"/>
    </xf>
    <xf numFmtId="0" fontId="14" fillId="0" borderId="0" xfId="60" applyFont="1" applyBorder="1" applyProtection="1">
      <protection hidden="1"/>
    </xf>
    <xf numFmtId="49" fontId="14" fillId="0" borderId="0" xfId="60" applyNumberFormat="1" applyFont="1" applyProtection="1">
      <protection hidden="1"/>
    </xf>
    <xf numFmtId="0" fontId="19" fillId="0" borderId="0" xfId="60" applyFont="1" applyBorder="1" applyAlignment="1" applyProtection="1">
      <alignment horizontal="right"/>
      <protection hidden="1"/>
    </xf>
    <xf numFmtId="0" fontId="13" fillId="34" borderId="16" xfId="60" applyFont="1" applyFill="1" applyBorder="1" applyAlignment="1" applyProtection="1">
      <alignment horizontal="center"/>
      <protection hidden="1"/>
    </xf>
    <xf numFmtId="0" fontId="14" fillId="0" borderId="0" xfId="60" applyFont="1" applyBorder="1" applyAlignment="1" applyProtection="1">
      <alignment horizontal="center" vertical="center" wrapText="1"/>
      <protection hidden="1"/>
    </xf>
    <xf numFmtId="49" fontId="13" fillId="0" borderId="0" xfId="60" applyNumberFormat="1" applyFont="1" applyBorder="1" applyAlignment="1" applyProtection="1">
      <alignment horizontal="left"/>
      <protection hidden="1"/>
    </xf>
    <xf numFmtId="0" fontId="13" fillId="0" borderId="0" xfId="60" applyFont="1" applyBorder="1" applyAlignment="1" applyProtection="1">
      <alignment horizontal="center"/>
      <protection hidden="1"/>
    </xf>
    <xf numFmtId="0" fontId="21" fillId="0" borderId="0" xfId="60" applyFont="1" applyBorder="1" applyAlignment="1" applyProtection="1">
      <alignment horizontal="right"/>
      <protection hidden="1"/>
    </xf>
    <xf numFmtId="41" fontId="14" fillId="0" borderId="0" xfId="32" applyNumberFormat="1" applyFont="1" applyBorder="1" applyAlignment="1" applyProtection="1">
      <alignment horizontal="center"/>
      <protection hidden="1"/>
    </xf>
    <xf numFmtId="0" fontId="14" fillId="0" borderId="0" xfId="60" applyFont="1" applyBorder="1" applyAlignment="1" applyProtection="1">
      <alignment horizontal="center"/>
      <protection hidden="1"/>
    </xf>
    <xf numFmtId="0" fontId="14" fillId="0" borderId="0" xfId="60" applyFont="1" applyFill="1" applyBorder="1" applyAlignment="1" applyProtection="1">
      <alignment horizontal="center"/>
      <protection hidden="1"/>
    </xf>
    <xf numFmtId="49" fontId="14" fillId="0" borderId="0" xfId="60" applyNumberFormat="1" applyFont="1" applyBorder="1" applyProtection="1">
      <protection hidden="1"/>
    </xf>
    <xf numFmtId="0" fontId="14" fillId="0" borderId="0" xfId="60" applyFont="1" applyFill="1" applyBorder="1" applyProtection="1">
      <protection hidden="1"/>
    </xf>
    <xf numFmtId="49" fontId="13" fillId="0" borderId="0" xfId="60" applyNumberFormat="1" applyFont="1" applyBorder="1" applyAlignment="1" applyProtection="1">
      <alignment vertical="center"/>
      <protection hidden="1"/>
    </xf>
    <xf numFmtId="0" fontId="21" fillId="0" borderId="0" xfId="60" applyFont="1" applyBorder="1" applyProtection="1">
      <protection hidden="1"/>
    </xf>
    <xf numFmtId="0" fontId="13" fillId="0" borderId="0" xfId="60" applyFont="1" applyProtection="1">
      <protection hidden="1"/>
    </xf>
    <xf numFmtId="49" fontId="13" fillId="0" borderId="0" xfId="60" applyNumberFormat="1" applyFont="1" applyBorder="1" applyProtection="1">
      <protection hidden="1"/>
    </xf>
    <xf numFmtId="0" fontId="13" fillId="0" borderId="0" xfId="60" applyFont="1" applyBorder="1" applyProtection="1">
      <protection hidden="1"/>
    </xf>
    <xf numFmtId="0" fontId="14" fillId="33" borderId="16" xfId="60" applyFont="1" applyFill="1" applyBorder="1" applyProtection="1">
      <protection hidden="1"/>
    </xf>
    <xf numFmtId="0" fontId="14" fillId="34" borderId="16" xfId="60" applyFont="1" applyFill="1" applyBorder="1" applyProtection="1">
      <protection hidden="1"/>
    </xf>
    <xf numFmtId="0" fontId="14" fillId="0" borderId="0" xfId="60" quotePrefix="1" applyFont="1" applyBorder="1" applyAlignment="1" applyProtection="1">
      <alignment horizontal="center" vertical="top"/>
      <protection hidden="1"/>
    </xf>
    <xf numFmtId="41" fontId="14" fillId="33" borderId="3" xfId="32" applyNumberFormat="1" applyFont="1" applyFill="1" applyBorder="1" applyProtection="1">
      <protection locked="0" hidden="1"/>
    </xf>
    <xf numFmtId="0" fontId="15" fillId="32" borderId="31" xfId="60" applyFont="1" applyFill="1" applyBorder="1" applyAlignment="1" applyProtection="1">
      <alignment horizontal="center" vertical="center" wrapText="1"/>
      <protection hidden="1"/>
    </xf>
    <xf numFmtId="49" fontId="14" fillId="0" borderId="0" xfId="60" applyNumberFormat="1" applyFont="1" applyBorder="1" applyAlignment="1" applyProtection="1">
      <alignment horizontal="left"/>
      <protection hidden="1"/>
    </xf>
    <xf numFmtId="41" fontId="13" fillId="34" borderId="16" xfId="32" applyNumberFormat="1" applyFont="1" applyFill="1" applyBorder="1" applyProtection="1">
      <protection hidden="1"/>
    </xf>
    <xf numFmtId="41" fontId="13" fillId="0" borderId="0" xfId="60" applyNumberFormat="1" applyFont="1" applyFill="1" applyBorder="1" applyProtection="1">
      <protection hidden="1"/>
    </xf>
    <xf numFmtId="0" fontId="14" fillId="0" borderId="0" xfId="60" applyFont="1" applyBorder="1" applyAlignment="1" applyProtection="1">
      <alignment horizontal="left" indent="1"/>
      <protection hidden="1"/>
    </xf>
    <xf numFmtId="41" fontId="14" fillId="0" borderId="0" xfId="60" applyNumberFormat="1" applyFont="1" applyFill="1" applyBorder="1" applyProtection="1">
      <protection hidden="1"/>
    </xf>
    <xf numFmtId="49" fontId="14" fillId="0" borderId="0" xfId="60" applyNumberFormat="1" applyFont="1" applyFill="1" applyBorder="1" applyProtection="1">
      <protection hidden="1"/>
    </xf>
    <xf numFmtId="0" fontId="14" fillId="0" borderId="0" xfId="60" quotePrefix="1" applyFont="1" applyBorder="1" applyAlignment="1" applyProtection="1">
      <alignment horizontal="center"/>
      <protection hidden="1"/>
    </xf>
    <xf numFmtId="165" fontId="14" fillId="0" borderId="0" xfId="32" applyNumberFormat="1" applyFont="1" applyBorder="1" applyProtection="1">
      <protection hidden="1"/>
    </xf>
    <xf numFmtId="0" fontId="15" fillId="0" borderId="0" xfId="60" applyFont="1" applyBorder="1" applyAlignment="1" applyProtection="1">
      <alignment horizontal="center" vertical="center" wrapText="1"/>
      <protection hidden="1"/>
    </xf>
    <xf numFmtId="49" fontId="13" fillId="0" borderId="0" xfId="60" applyNumberFormat="1" applyFont="1" applyBorder="1" applyAlignment="1" applyProtection="1">
      <alignment vertical="center" wrapText="1"/>
      <protection hidden="1"/>
    </xf>
    <xf numFmtId="0" fontId="11" fillId="0" borderId="0" xfId="60" applyFont="1" applyAlignment="1" applyProtection="1">
      <alignment vertical="center" wrapText="1"/>
      <protection hidden="1"/>
    </xf>
    <xf numFmtId="0" fontId="11" fillId="0" borderId="0" xfId="60" applyFont="1" applyBorder="1" applyAlignment="1" applyProtection="1">
      <alignment vertical="center" wrapText="1"/>
      <protection hidden="1"/>
    </xf>
    <xf numFmtId="49" fontId="15" fillId="0" borderId="0" xfId="60" applyNumberFormat="1" applyFont="1" applyBorder="1" applyAlignment="1" applyProtection="1">
      <alignment horizontal="center" vertical="center" wrapText="1"/>
      <protection hidden="1"/>
    </xf>
    <xf numFmtId="0" fontId="11" fillId="0" borderId="0" xfId="60" applyFont="1" applyAlignment="1" applyProtection="1">
      <alignment vertical="center"/>
      <protection hidden="1"/>
    </xf>
    <xf numFmtId="0" fontId="11" fillId="0" borderId="0" xfId="60" applyFont="1" applyBorder="1" applyAlignment="1" applyProtection="1">
      <alignment vertical="center"/>
      <protection hidden="1"/>
    </xf>
    <xf numFmtId="49" fontId="15" fillId="32" borderId="53" xfId="60" applyNumberFormat="1" applyFont="1" applyFill="1" applyBorder="1" applyAlignment="1" applyProtection="1">
      <alignment horizontal="center" vertical="center" wrapText="1"/>
      <protection hidden="1"/>
    </xf>
    <xf numFmtId="49" fontId="15" fillId="32" borderId="54" xfId="60" applyNumberFormat="1" applyFont="1" applyFill="1" applyBorder="1" applyAlignment="1" applyProtection="1">
      <alignment horizontal="center" vertical="center" wrapText="1"/>
      <protection hidden="1"/>
    </xf>
    <xf numFmtId="0" fontId="15" fillId="32" borderId="54" xfId="60" applyFont="1" applyFill="1" applyBorder="1" applyAlignment="1" applyProtection="1">
      <alignment horizontal="center" vertical="center" wrapText="1"/>
      <protection hidden="1"/>
    </xf>
    <xf numFmtId="49" fontId="15" fillId="32" borderId="59" xfId="60" applyNumberFormat="1" applyFont="1" applyFill="1" applyBorder="1" applyAlignment="1" applyProtection="1">
      <alignment horizontal="center" vertical="center" wrapText="1"/>
      <protection hidden="1"/>
    </xf>
    <xf numFmtId="0" fontId="14" fillId="0" borderId="0" xfId="60" quotePrefix="1" applyFont="1" applyBorder="1" applyProtection="1">
      <protection hidden="1"/>
    </xf>
    <xf numFmtId="41" fontId="14" fillId="0" borderId="0" xfId="32" applyNumberFormat="1" applyFont="1" applyBorder="1" applyProtection="1">
      <protection hidden="1"/>
    </xf>
    <xf numFmtId="41" fontId="14" fillId="0" borderId="0" xfId="32" applyNumberFormat="1" applyFont="1" applyFill="1" applyBorder="1" applyProtection="1">
      <protection hidden="1"/>
    </xf>
    <xf numFmtId="0" fontId="13" fillId="0" borderId="0" xfId="60" quotePrefix="1" applyFont="1" applyBorder="1" applyProtection="1">
      <protection hidden="1"/>
    </xf>
    <xf numFmtId="41" fontId="13" fillId="0" borderId="0" xfId="60" applyNumberFormat="1" applyFont="1" applyBorder="1" applyProtection="1">
      <protection hidden="1"/>
    </xf>
    <xf numFmtId="41" fontId="21" fillId="0" borderId="0" xfId="60" applyNumberFormat="1" applyFont="1" applyBorder="1" applyAlignment="1" applyProtection="1">
      <alignment horizontal="right"/>
      <protection hidden="1"/>
    </xf>
    <xf numFmtId="41" fontId="14" fillId="0" borderId="0" xfId="60" applyNumberFormat="1" applyFont="1" applyBorder="1" applyProtection="1">
      <protection hidden="1"/>
    </xf>
    <xf numFmtId="41" fontId="14" fillId="34" borderId="16" xfId="32" applyNumberFormat="1" applyFont="1" applyFill="1" applyBorder="1" applyProtection="1">
      <protection hidden="1"/>
    </xf>
    <xf numFmtId="0" fontId="14" fillId="0" borderId="0" xfId="60" applyFont="1" applyBorder="1" applyAlignment="1" applyProtection="1">
      <alignment horizontal="center" vertical="top"/>
      <protection hidden="1"/>
    </xf>
    <xf numFmtId="165" fontId="14" fillId="0" borderId="0" xfId="32" applyNumberFormat="1" applyFont="1" applyBorder="1" applyAlignment="1" applyProtection="1">
      <alignment horizontal="center" vertical="center" wrapText="1"/>
      <protection hidden="1"/>
    </xf>
    <xf numFmtId="0" fontId="16" fillId="32" borderId="60" xfId="60" applyFont="1" applyFill="1" applyBorder="1" applyAlignment="1" applyProtection="1">
      <alignment horizontal="center" vertical="center" wrapText="1"/>
      <protection hidden="1"/>
    </xf>
    <xf numFmtId="0" fontId="16" fillId="32" borderId="0" xfId="60" applyFont="1" applyFill="1" applyBorder="1" applyAlignment="1" applyProtection="1">
      <alignment horizontal="center" vertical="center" wrapText="1"/>
      <protection hidden="1"/>
    </xf>
    <xf numFmtId="0" fontId="15" fillId="32" borderId="53" xfId="60" applyFont="1" applyFill="1" applyBorder="1" applyAlignment="1" applyProtection="1">
      <alignment horizontal="center" vertical="center" wrapText="1"/>
      <protection hidden="1"/>
    </xf>
    <xf numFmtId="0" fontId="15" fillId="32" borderId="59" xfId="60" applyFont="1" applyFill="1" applyBorder="1" applyAlignment="1" applyProtection="1">
      <alignment horizontal="center" vertical="center" wrapText="1"/>
      <protection hidden="1"/>
    </xf>
    <xf numFmtId="165" fontId="13" fillId="0" borderId="0" xfId="32" applyNumberFormat="1" applyFont="1" applyBorder="1" applyAlignment="1" applyProtection="1">
      <alignment horizontal="center"/>
      <protection hidden="1"/>
    </xf>
    <xf numFmtId="0" fontId="14" fillId="0" borderId="0" xfId="60" applyFont="1" applyBorder="1" applyAlignment="1" applyProtection="1">
      <alignment horizontal="left"/>
      <protection hidden="1"/>
    </xf>
    <xf numFmtId="0" fontId="14" fillId="0" borderId="0" xfId="58" applyFont="1" applyProtection="1">
      <protection hidden="1"/>
    </xf>
    <xf numFmtId="0" fontId="19" fillId="0" borderId="0" xfId="58" applyFont="1" applyAlignment="1" applyProtection="1">
      <alignment horizontal="right"/>
      <protection hidden="1"/>
    </xf>
    <xf numFmtId="0" fontId="13" fillId="34" borderId="16" xfId="58" applyFont="1" applyFill="1" applyBorder="1" applyAlignment="1" applyProtection="1">
      <alignment horizontal="center"/>
      <protection hidden="1"/>
    </xf>
    <xf numFmtId="0" fontId="19" fillId="0" borderId="0" xfId="58" applyFont="1" applyBorder="1" applyAlignment="1" applyProtection="1">
      <protection hidden="1"/>
    </xf>
    <xf numFmtId="0" fontId="17" fillId="0" borderId="0" xfId="58" applyFont="1" applyProtection="1">
      <protection hidden="1"/>
    </xf>
    <xf numFmtId="0" fontId="15" fillId="32" borderId="23" xfId="58" applyFont="1" applyFill="1" applyBorder="1" applyAlignment="1" applyProtection="1">
      <alignment horizontal="center" vertical="center" wrapText="1"/>
      <protection hidden="1"/>
    </xf>
    <xf numFmtId="0" fontId="15" fillId="32" borderId="24" xfId="58" applyFont="1" applyFill="1" applyBorder="1" applyAlignment="1" applyProtection="1">
      <alignment horizontal="center" vertical="center" wrapText="1"/>
      <protection hidden="1"/>
    </xf>
    <xf numFmtId="0" fontId="15" fillId="32" borderId="25" xfId="58" applyFont="1" applyFill="1" applyBorder="1" applyAlignment="1" applyProtection="1">
      <alignment horizontal="center" vertical="center" wrapText="1"/>
      <protection hidden="1"/>
    </xf>
    <xf numFmtId="0" fontId="14" fillId="0" borderId="0" xfId="58" applyFont="1" applyFill="1" applyBorder="1" applyProtection="1">
      <protection hidden="1"/>
    </xf>
    <xf numFmtId="0" fontId="17" fillId="0" borderId="19" xfId="58" applyFont="1" applyFill="1" applyBorder="1" applyAlignment="1" applyProtection="1">
      <alignment horizontal="center" vertical="center" wrapText="1"/>
      <protection hidden="1"/>
    </xf>
    <xf numFmtId="0" fontId="17" fillId="0" borderId="0" xfId="58" applyFont="1" applyFill="1" applyBorder="1" applyAlignment="1" applyProtection="1">
      <alignment horizontal="center" vertical="center" wrapText="1"/>
      <protection hidden="1"/>
    </xf>
    <xf numFmtId="0" fontId="14" fillId="33" borderId="61" xfId="58" quotePrefix="1" applyFont="1" applyFill="1" applyBorder="1" applyAlignment="1" applyProtection="1">
      <alignment horizontal="center" vertical="center"/>
      <protection locked="0" hidden="1"/>
    </xf>
    <xf numFmtId="0" fontId="14" fillId="33" borderId="32" xfId="58" applyFont="1" applyFill="1" applyBorder="1" applyAlignment="1" applyProtection="1">
      <alignment horizontal="left"/>
      <protection locked="0" hidden="1"/>
    </xf>
    <xf numFmtId="41" fontId="14" fillId="33" borderId="32" xfId="58" applyNumberFormat="1" applyFont="1" applyFill="1" applyBorder="1" applyAlignment="1" applyProtection="1">
      <alignment horizontal="left"/>
      <protection locked="0" hidden="1"/>
    </xf>
    <xf numFmtId="41" fontId="14" fillId="33" borderId="33" xfId="30" applyNumberFormat="1" applyFont="1" applyFill="1" applyBorder="1" applyAlignment="1" applyProtection="1">
      <alignment horizontal="center" vertical="top" wrapText="1"/>
      <protection locked="0" hidden="1"/>
    </xf>
    <xf numFmtId="0" fontId="14" fillId="33" borderId="62" xfId="58" quotePrefix="1" applyFont="1" applyFill="1" applyBorder="1" applyAlignment="1" applyProtection="1">
      <alignment horizontal="center" vertical="center"/>
      <protection locked="0" hidden="1"/>
    </xf>
    <xf numFmtId="0" fontId="14" fillId="33" borderId="3" xfId="58" applyFont="1" applyFill="1" applyBorder="1" applyAlignment="1" applyProtection="1">
      <alignment horizontal="left"/>
      <protection locked="0" hidden="1"/>
    </xf>
    <xf numFmtId="41" fontId="14" fillId="33" borderId="3" xfId="58" applyNumberFormat="1" applyFont="1" applyFill="1" applyBorder="1" applyAlignment="1" applyProtection="1">
      <alignment horizontal="left"/>
      <protection locked="0" hidden="1"/>
    </xf>
    <xf numFmtId="41" fontId="14" fillId="33" borderId="34" xfId="30" applyNumberFormat="1" applyFont="1" applyFill="1" applyBorder="1" applyAlignment="1" applyProtection="1">
      <alignment horizontal="center" vertical="top" wrapText="1"/>
      <protection locked="0" hidden="1"/>
    </xf>
    <xf numFmtId="0" fontId="13" fillId="0" borderId="28" xfId="58" applyFont="1" applyFill="1" applyBorder="1" applyAlignment="1" applyProtection="1">
      <alignment horizontal="left" wrapText="1"/>
      <protection hidden="1"/>
    </xf>
    <xf numFmtId="0" fontId="13" fillId="0" borderId="0" xfId="58" applyFont="1" applyFill="1" applyBorder="1" applyAlignment="1" applyProtection="1">
      <alignment horizontal="left" wrapText="1"/>
      <protection hidden="1"/>
    </xf>
    <xf numFmtId="41" fontId="13" fillId="0" borderId="40" xfId="58" applyNumberFormat="1" applyFont="1" applyFill="1" applyBorder="1" applyAlignment="1" applyProtection="1">
      <alignment horizontal="left" wrapText="1"/>
      <protection hidden="1"/>
    </xf>
    <xf numFmtId="41" fontId="20" fillId="0" borderId="40" xfId="58" applyNumberFormat="1" applyFont="1" applyBorder="1" applyAlignment="1" applyProtection="1">
      <alignment horizontal="center" vertical="top" wrapText="1"/>
      <protection hidden="1"/>
    </xf>
    <xf numFmtId="0" fontId="15" fillId="35" borderId="51" xfId="58" applyFont="1" applyFill="1" applyBorder="1" applyAlignment="1" applyProtection="1">
      <alignment horizontal="left" vertical="center"/>
      <protection hidden="1"/>
    </xf>
    <xf numFmtId="41" fontId="15" fillId="35" borderId="51" xfId="58" applyNumberFormat="1" applyFont="1" applyFill="1" applyBorder="1" applyAlignment="1" applyProtection="1">
      <alignment horizontal="left" vertical="center"/>
      <protection hidden="1"/>
    </xf>
    <xf numFmtId="41" fontId="13" fillId="34" borderId="51" xfId="30" applyNumberFormat="1" applyFont="1" applyFill="1" applyBorder="1" applyAlignment="1" applyProtection="1">
      <alignment horizontal="center" vertical="center" wrapText="1"/>
      <protection hidden="1"/>
    </xf>
    <xf numFmtId="0" fontId="14" fillId="0" borderId="0" xfId="58" applyFont="1" applyAlignment="1" applyProtection="1">
      <protection hidden="1"/>
    </xf>
    <xf numFmtId="0" fontId="17" fillId="0" borderId="0" xfId="58" applyFont="1" applyBorder="1" applyAlignment="1" applyProtection="1">
      <alignment vertical="top"/>
      <protection hidden="1"/>
    </xf>
    <xf numFmtId="0" fontId="14" fillId="0" borderId="0" xfId="58" applyFont="1" applyBorder="1" applyAlignment="1" applyProtection="1">
      <alignment vertical="top"/>
      <protection hidden="1"/>
    </xf>
    <xf numFmtId="0" fontId="14" fillId="0" borderId="0" xfId="58" applyFont="1" applyBorder="1" applyAlignment="1" applyProtection="1">
      <protection hidden="1"/>
    </xf>
    <xf numFmtId="39" fontId="13" fillId="33" borderId="16" xfId="58" applyNumberFormat="1" applyFont="1" applyFill="1" applyBorder="1" applyAlignment="1" applyProtection="1">
      <alignment horizontal="left" vertical="top"/>
      <protection hidden="1"/>
    </xf>
    <xf numFmtId="0" fontId="14" fillId="0" borderId="0" xfId="58" applyFont="1" applyFill="1" applyBorder="1" applyAlignment="1" applyProtection="1">
      <alignment horizontal="left"/>
      <protection hidden="1"/>
    </xf>
    <xf numFmtId="39" fontId="14" fillId="0" borderId="0" xfId="58" applyNumberFormat="1" applyFont="1" applyBorder="1" applyAlignment="1" applyProtection="1">
      <alignment vertical="top"/>
      <protection hidden="1"/>
    </xf>
    <xf numFmtId="0" fontId="14" fillId="0" borderId="0" xfId="58" applyFont="1" applyAlignment="1" applyProtection="1">
      <alignment vertical="top"/>
      <protection hidden="1"/>
    </xf>
    <xf numFmtId="39" fontId="14" fillId="0" borderId="0" xfId="58" applyNumberFormat="1" applyFont="1" applyBorder="1" applyAlignment="1" applyProtection="1">
      <protection hidden="1"/>
    </xf>
    <xf numFmtId="39" fontId="13" fillId="34" borderId="16" xfId="58" applyNumberFormat="1" applyFont="1" applyFill="1" applyBorder="1" applyAlignment="1" applyProtection="1">
      <alignment vertical="top"/>
      <protection hidden="1"/>
    </xf>
    <xf numFmtId="0" fontId="14" fillId="0" borderId="0" xfId="58" quotePrefix="1" applyFont="1" applyAlignment="1" applyProtection="1">
      <alignment horizontal="center" vertical="center"/>
      <protection hidden="1"/>
    </xf>
    <xf numFmtId="0" fontId="14" fillId="0" borderId="0" xfId="58" applyFont="1" applyAlignment="1" applyProtection="1">
      <alignment vertical="top" wrapText="1"/>
      <protection hidden="1"/>
    </xf>
    <xf numFmtId="0" fontId="14" fillId="0" borderId="0" xfId="58" quotePrefix="1" applyFont="1" applyAlignment="1" applyProtection="1">
      <alignment horizontal="center" vertical="top"/>
      <protection hidden="1"/>
    </xf>
    <xf numFmtId="0" fontId="14" fillId="0" borderId="0" xfId="61" applyFont="1" applyBorder="1" applyProtection="1">
      <protection hidden="1"/>
    </xf>
    <xf numFmtId="49" fontId="14" fillId="0" borderId="0" xfId="61" applyNumberFormat="1" applyFont="1" applyBorder="1" applyProtection="1">
      <protection hidden="1"/>
    </xf>
    <xf numFmtId="0" fontId="14" fillId="0" borderId="0" xfId="61" applyFont="1" applyFill="1" applyBorder="1" applyProtection="1">
      <protection hidden="1"/>
    </xf>
    <xf numFmtId="0" fontId="14" fillId="0" borderId="0" xfId="61" applyFont="1" applyProtection="1">
      <protection hidden="1"/>
    </xf>
    <xf numFmtId="49" fontId="13" fillId="0" borderId="0" xfId="61" applyNumberFormat="1" applyFont="1" applyBorder="1" applyProtection="1">
      <protection hidden="1"/>
    </xf>
    <xf numFmtId="0" fontId="16" fillId="0" borderId="0" xfId="61" applyFont="1" applyFill="1" applyBorder="1" applyProtection="1">
      <protection hidden="1"/>
    </xf>
    <xf numFmtId="0" fontId="13" fillId="0" borderId="0" xfId="61" applyFont="1" applyBorder="1" applyAlignment="1" applyProtection="1">
      <alignment horizontal="center"/>
      <protection hidden="1"/>
    </xf>
    <xf numFmtId="0" fontId="13" fillId="0" borderId="0" xfId="61" applyFont="1" applyFill="1" applyBorder="1" applyAlignment="1" applyProtection="1">
      <alignment horizontal="center"/>
      <protection hidden="1"/>
    </xf>
    <xf numFmtId="0" fontId="14" fillId="0" borderId="0" xfId="61" applyFont="1" applyFill="1" applyBorder="1" applyAlignment="1" applyProtection="1">
      <alignment horizontal="center" vertical="center" wrapText="1"/>
      <protection hidden="1"/>
    </xf>
    <xf numFmtId="0" fontId="11" fillId="0" borderId="0" xfId="61" applyFont="1" applyAlignment="1" applyProtection="1">
      <alignment vertical="center" wrapText="1"/>
      <protection hidden="1"/>
    </xf>
    <xf numFmtId="0" fontId="15" fillId="0" borderId="0" xfId="61" applyFont="1" applyFill="1" applyBorder="1" applyAlignment="1" applyProtection="1">
      <alignment horizontal="center" vertical="center" wrapText="1"/>
      <protection hidden="1"/>
    </xf>
    <xf numFmtId="0" fontId="15" fillId="32" borderId="31" xfId="61" applyFont="1" applyFill="1" applyBorder="1" applyAlignment="1" applyProtection="1">
      <alignment horizontal="center" vertical="center" wrapText="1"/>
      <protection hidden="1"/>
    </xf>
    <xf numFmtId="0" fontId="13" fillId="0" borderId="0" xfId="61" applyFont="1" applyFill="1" applyBorder="1" applyAlignment="1" applyProtection="1">
      <alignment horizontal="center" vertical="center" wrapText="1"/>
      <protection hidden="1"/>
    </xf>
    <xf numFmtId="0" fontId="14" fillId="0" borderId="0" xfId="61" applyFont="1" applyAlignment="1" applyProtection="1">
      <alignment horizontal="center" vertical="center" wrapText="1"/>
      <protection hidden="1"/>
    </xf>
    <xf numFmtId="0" fontId="13" fillId="0" borderId="0" xfId="61" applyFont="1" applyFill="1" applyBorder="1" applyAlignment="1" applyProtection="1">
      <alignment horizontal="left" vertical="center" wrapText="1"/>
      <protection hidden="1"/>
    </xf>
    <xf numFmtId="49" fontId="13" fillId="0" borderId="0" xfId="61" applyNumberFormat="1" applyFont="1" applyBorder="1" applyAlignment="1" applyProtection="1">
      <alignment vertical="center"/>
      <protection hidden="1"/>
    </xf>
    <xf numFmtId="49" fontId="13" fillId="0" borderId="0" xfId="61" applyNumberFormat="1" applyFont="1" applyBorder="1" applyAlignment="1" applyProtection="1">
      <alignment horizontal="center"/>
      <protection hidden="1"/>
    </xf>
    <xf numFmtId="0" fontId="27" fillId="0" borderId="0" xfId="61" applyFont="1" applyFill="1" applyBorder="1" applyAlignment="1" applyProtection="1">
      <alignment horizontal="right"/>
      <protection hidden="1"/>
    </xf>
    <xf numFmtId="41" fontId="13" fillId="34" borderId="16" xfId="33" applyNumberFormat="1" applyFont="1" applyFill="1" applyBorder="1" applyProtection="1">
      <protection hidden="1"/>
    </xf>
    <xf numFmtId="41" fontId="13" fillId="0" borderId="65" xfId="61" applyNumberFormat="1" applyFont="1" applyFill="1" applyBorder="1" applyProtection="1">
      <protection hidden="1"/>
    </xf>
    <xf numFmtId="41" fontId="14" fillId="0" borderId="0" xfId="61" applyNumberFormat="1" applyFont="1" applyBorder="1" applyProtection="1">
      <protection hidden="1"/>
    </xf>
    <xf numFmtId="41" fontId="14" fillId="33" borderId="3" xfId="33" applyNumberFormat="1" applyFont="1" applyFill="1" applyBorder="1" applyProtection="1">
      <protection locked="0" hidden="1"/>
    </xf>
    <xf numFmtId="41" fontId="14" fillId="0" borderId="0" xfId="61" applyNumberFormat="1" applyFont="1" applyFill="1" applyBorder="1" applyProtection="1">
      <protection hidden="1"/>
    </xf>
    <xf numFmtId="41" fontId="13" fillId="0" borderId="0" xfId="61" applyNumberFormat="1" applyFont="1" applyBorder="1" applyAlignment="1" applyProtection="1">
      <alignment horizontal="center"/>
      <protection hidden="1"/>
    </xf>
    <xf numFmtId="41" fontId="13" fillId="0" borderId="0" xfId="61" applyNumberFormat="1" applyFont="1" applyFill="1" applyBorder="1" applyAlignment="1" applyProtection="1">
      <alignment horizontal="center"/>
      <protection hidden="1"/>
    </xf>
    <xf numFmtId="0" fontId="15" fillId="0" borderId="0" xfId="61" applyFont="1" applyFill="1" applyBorder="1" applyProtection="1">
      <protection hidden="1"/>
    </xf>
    <xf numFmtId="41" fontId="13" fillId="0" borderId="0" xfId="61" applyNumberFormat="1" applyFont="1" applyBorder="1" applyProtection="1">
      <protection hidden="1"/>
    </xf>
    <xf numFmtId="41" fontId="13" fillId="0" borderId="0" xfId="61" applyNumberFormat="1" applyFont="1" applyFill="1" applyBorder="1" applyProtection="1">
      <protection hidden="1"/>
    </xf>
    <xf numFmtId="0" fontId="13" fillId="0" borderId="0" xfId="61" applyFont="1" applyBorder="1" applyProtection="1">
      <protection hidden="1"/>
    </xf>
    <xf numFmtId="0" fontId="13" fillId="0" borderId="0" xfId="61" applyFont="1" applyFill="1" applyBorder="1" applyProtection="1">
      <protection hidden="1"/>
    </xf>
    <xf numFmtId="49" fontId="14" fillId="0" borderId="0" xfId="61" applyNumberFormat="1" applyFont="1" applyFill="1" applyBorder="1" applyProtection="1">
      <protection hidden="1"/>
    </xf>
    <xf numFmtId="0" fontId="21" fillId="0" borderId="0" xfId="61" applyFont="1" applyFill="1" applyBorder="1" applyAlignment="1" applyProtection="1">
      <alignment horizontal="right"/>
      <protection hidden="1"/>
    </xf>
    <xf numFmtId="0" fontId="14" fillId="0" borderId="0" xfId="61" applyFont="1" applyFill="1" applyProtection="1">
      <protection hidden="1"/>
    </xf>
    <xf numFmtId="0" fontId="14" fillId="33" borderId="16" xfId="61" applyFont="1" applyFill="1" applyBorder="1" applyProtection="1">
      <protection hidden="1"/>
    </xf>
    <xf numFmtId="0" fontId="14" fillId="0" borderId="0" xfId="61" applyFont="1" applyBorder="1" applyAlignment="1" applyProtection="1">
      <alignment horizontal="right"/>
      <protection hidden="1"/>
    </xf>
    <xf numFmtId="0" fontId="14" fillId="34" borderId="16" xfId="61" applyFont="1" applyFill="1" applyBorder="1" applyProtection="1">
      <protection hidden="1"/>
    </xf>
    <xf numFmtId="0" fontId="14" fillId="0" borderId="0" xfId="61" quotePrefix="1" applyFont="1" applyBorder="1" applyAlignment="1" applyProtection="1">
      <alignment horizontal="center" vertical="top"/>
      <protection hidden="1"/>
    </xf>
    <xf numFmtId="49" fontId="13" fillId="0" borderId="0" xfId="61" applyNumberFormat="1" applyFont="1" applyBorder="1" applyAlignment="1" applyProtection="1">
      <alignment vertical="center" wrapText="1"/>
      <protection hidden="1"/>
    </xf>
    <xf numFmtId="49" fontId="13" fillId="0" borderId="66" xfId="61" applyNumberFormat="1" applyFont="1" applyBorder="1" applyAlignment="1" applyProtection="1">
      <alignment vertical="center" wrapText="1"/>
      <protection hidden="1"/>
    </xf>
    <xf numFmtId="49" fontId="15" fillId="32" borderId="53" xfId="61" applyNumberFormat="1" applyFont="1" applyFill="1" applyBorder="1" applyAlignment="1" applyProtection="1">
      <alignment horizontal="center" vertical="center" wrapText="1"/>
      <protection hidden="1"/>
    </xf>
    <xf numFmtId="49" fontId="15" fillId="32" borderId="54" xfId="61" applyNumberFormat="1" applyFont="1" applyFill="1" applyBorder="1" applyAlignment="1" applyProtection="1">
      <alignment horizontal="center" vertical="center" wrapText="1"/>
      <protection hidden="1"/>
    </xf>
    <xf numFmtId="49" fontId="15" fillId="32" borderId="59" xfId="61" applyNumberFormat="1" applyFont="1" applyFill="1" applyBorder="1" applyAlignment="1" applyProtection="1">
      <alignment horizontal="center" vertical="center" wrapText="1"/>
      <protection hidden="1"/>
    </xf>
    <xf numFmtId="0" fontId="14" fillId="0" borderId="0" xfId="61" applyFont="1" applyFill="1" applyBorder="1" applyAlignment="1" applyProtection="1">
      <alignment horizontal="center"/>
      <protection hidden="1"/>
    </xf>
    <xf numFmtId="0" fontId="14" fillId="0" borderId="0" xfId="61" applyFont="1" applyBorder="1" applyAlignment="1" applyProtection="1">
      <alignment horizontal="center"/>
      <protection hidden="1"/>
    </xf>
    <xf numFmtId="49" fontId="14" fillId="0" borderId="0" xfId="61" applyNumberFormat="1" applyFont="1" applyBorder="1" applyAlignment="1" applyProtection="1">
      <alignment horizontal="center"/>
      <protection hidden="1"/>
    </xf>
    <xf numFmtId="0" fontId="14" fillId="0" borderId="0" xfId="61" quotePrefix="1" applyFont="1" applyBorder="1" applyProtection="1">
      <protection hidden="1"/>
    </xf>
    <xf numFmtId="41" fontId="13" fillId="0" borderId="67" xfId="61" applyNumberFormat="1" applyFont="1" applyBorder="1" applyProtection="1">
      <protection hidden="1"/>
    </xf>
    <xf numFmtId="41" fontId="14" fillId="0" borderId="46" xfId="33" applyNumberFormat="1" applyFont="1" applyFill="1" applyBorder="1" applyProtection="1">
      <protection hidden="1"/>
    </xf>
    <xf numFmtId="41" fontId="13" fillId="0" borderId="21" xfId="33" applyNumberFormat="1" applyFont="1" applyFill="1" applyBorder="1" applyProtection="1">
      <protection hidden="1"/>
    </xf>
    <xf numFmtId="0" fontId="14" fillId="0" borderId="0" xfId="61" quotePrefix="1" applyFont="1" applyFill="1" applyBorder="1" applyProtection="1">
      <protection hidden="1"/>
    </xf>
    <xf numFmtId="41" fontId="13" fillId="0" borderId="46" xfId="33" applyNumberFormat="1" applyFont="1" applyFill="1" applyBorder="1" applyProtection="1">
      <protection hidden="1"/>
    </xf>
    <xf numFmtId="0" fontId="13" fillId="0" borderId="0" xfId="61" quotePrefix="1" applyFont="1" applyFill="1" applyBorder="1" applyProtection="1">
      <protection hidden="1"/>
    </xf>
    <xf numFmtId="49" fontId="15" fillId="32" borderId="23" xfId="61" applyNumberFormat="1" applyFont="1" applyFill="1" applyBorder="1" applyAlignment="1" applyProtection="1">
      <alignment horizontal="center" vertical="center" wrapText="1"/>
      <protection hidden="1"/>
    </xf>
    <xf numFmtId="49" fontId="15" fillId="32" borderId="24" xfId="61" applyNumberFormat="1" applyFont="1" applyFill="1" applyBorder="1" applyAlignment="1" applyProtection="1">
      <alignment horizontal="center" vertical="center" wrapText="1"/>
      <protection hidden="1"/>
    </xf>
    <xf numFmtId="49" fontId="15" fillId="32" borderId="25" xfId="61" applyNumberFormat="1" applyFont="1" applyFill="1" applyBorder="1" applyAlignment="1" applyProtection="1">
      <alignment horizontal="center" vertical="center" wrapText="1"/>
      <protection hidden="1"/>
    </xf>
    <xf numFmtId="0" fontId="14" fillId="0" borderId="0" xfId="61" quotePrefix="1" applyFont="1" applyBorder="1" applyAlignment="1" applyProtection="1">
      <alignment horizontal="left" indent="1"/>
      <protection hidden="1"/>
    </xf>
    <xf numFmtId="0" fontId="14" fillId="0" borderId="0" xfId="61" applyFont="1" applyFill="1" applyBorder="1" applyAlignment="1" applyProtection="1">
      <alignment horizontal="right"/>
      <protection hidden="1"/>
    </xf>
    <xf numFmtId="0" fontId="14" fillId="0" borderId="0" xfId="59" applyFont="1" applyProtection="1">
      <protection hidden="1"/>
    </xf>
    <xf numFmtId="0" fontId="19" fillId="0" borderId="0" xfId="59" applyFont="1" applyAlignment="1" applyProtection="1">
      <alignment horizontal="right"/>
      <protection hidden="1"/>
    </xf>
    <xf numFmtId="0" fontId="13" fillId="34" borderId="16" xfId="59" applyFont="1" applyFill="1" applyBorder="1" applyAlignment="1" applyProtection="1">
      <alignment horizontal="center"/>
      <protection hidden="1"/>
    </xf>
    <xf numFmtId="0" fontId="19" fillId="0" borderId="0" xfId="59" applyFont="1" applyBorder="1" applyAlignment="1" applyProtection="1">
      <protection hidden="1"/>
    </xf>
    <xf numFmtId="0" fontId="17" fillId="0" borderId="0" xfId="59" applyFont="1" applyProtection="1">
      <protection hidden="1"/>
    </xf>
    <xf numFmtId="0" fontId="15" fillId="32" borderId="23" xfId="59" applyFont="1" applyFill="1" applyBorder="1" applyAlignment="1" applyProtection="1">
      <alignment horizontal="center" vertical="center" wrapText="1"/>
      <protection hidden="1"/>
    </xf>
    <xf numFmtId="0" fontId="15" fillId="32" borderId="24" xfId="59" applyFont="1" applyFill="1" applyBorder="1" applyAlignment="1" applyProtection="1">
      <alignment vertical="center"/>
      <protection hidden="1"/>
    </xf>
    <xf numFmtId="0" fontId="15" fillId="32" borderId="24" xfId="59" applyFont="1" applyFill="1" applyBorder="1" applyAlignment="1" applyProtection="1">
      <alignment vertical="center" wrapText="1"/>
      <protection hidden="1"/>
    </xf>
    <xf numFmtId="0" fontId="15" fillId="32" borderId="24" xfId="59" applyFont="1" applyFill="1" applyBorder="1" applyAlignment="1" applyProtection="1">
      <alignment horizontal="center" vertical="center" wrapText="1"/>
      <protection hidden="1"/>
    </xf>
    <xf numFmtId="0" fontId="15" fillId="32" borderId="25" xfId="59" applyFont="1" applyFill="1" applyBorder="1" applyAlignment="1" applyProtection="1">
      <alignment horizontal="center" vertical="center" wrapText="1"/>
      <protection hidden="1"/>
    </xf>
    <xf numFmtId="0" fontId="17" fillId="0" borderId="19" xfId="59" applyFont="1" applyFill="1" applyBorder="1" applyAlignment="1" applyProtection="1">
      <alignment horizontal="center" vertical="center" wrapText="1"/>
      <protection hidden="1"/>
    </xf>
    <xf numFmtId="0" fontId="17" fillId="0" borderId="0" xfId="59" applyFont="1" applyFill="1" applyBorder="1" applyAlignment="1" applyProtection="1">
      <alignment horizontal="center" vertical="center" wrapText="1"/>
      <protection hidden="1"/>
    </xf>
    <xf numFmtId="0" fontId="14" fillId="0" borderId="0" xfId="59" applyFont="1" applyFill="1" applyBorder="1" applyProtection="1">
      <protection hidden="1"/>
    </xf>
    <xf numFmtId="0" fontId="13" fillId="0" borderId="44" xfId="59" quotePrefix="1" applyFont="1" applyFill="1" applyBorder="1" applyAlignment="1" applyProtection="1">
      <alignment horizontal="center" vertical="center"/>
      <protection hidden="1"/>
    </xf>
    <xf numFmtId="0" fontId="14" fillId="33" borderId="32" xfId="59" applyFont="1" applyFill="1" applyBorder="1" applyAlignment="1" applyProtection="1">
      <alignment horizontal="left"/>
      <protection locked="0" hidden="1"/>
    </xf>
    <xf numFmtId="41" fontId="14" fillId="33" borderId="33" xfId="31" applyNumberFormat="1" applyFont="1" applyFill="1" applyBorder="1" applyAlignment="1" applyProtection="1">
      <alignment horizontal="center" vertical="top" wrapText="1"/>
      <protection locked="0" hidden="1"/>
    </xf>
    <xf numFmtId="0" fontId="13" fillId="0" borderId="35" xfId="59" quotePrefix="1" applyFont="1" applyFill="1" applyBorder="1" applyAlignment="1" applyProtection="1">
      <alignment horizontal="center" vertical="center"/>
      <protection hidden="1"/>
    </xf>
    <xf numFmtId="0" fontId="14" fillId="33" borderId="3" xfId="59" applyFont="1" applyFill="1" applyBorder="1" applyAlignment="1" applyProtection="1">
      <alignment horizontal="left"/>
      <protection locked="0" hidden="1"/>
    </xf>
    <xf numFmtId="41" fontId="14" fillId="33" borderId="34" xfId="31" applyNumberFormat="1" applyFont="1" applyFill="1" applyBorder="1" applyAlignment="1" applyProtection="1">
      <alignment horizontal="center" vertical="top" wrapText="1"/>
      <protection locked="0" hidden="1"/>
    </xf>
    <xf numFmtId="0" fontId="13" fillId="0" borderId="48" xfId="59" quotePrefix="1" applyFont="1" applyFill="1" applyBorder="1" applyAlignment="1" applyProtection="1">
      <alignment horizontal="center" vertical="center"/>
      <protection hidden="1"/>
    </xf>
    <xf numFmtId="0" fontId="14" fillId="33" borderId="30" xfId="59" applyFont="1" applyFill="1" applyBorder="1" applyAlignment="1" applyProtection="1">
      <alignment horizontal="left"/>
      <protection locked="0" hidden="1"/>
    </xf>
    <xf numFmtId="41" fontId="14" fillId="33" borderId="64" xfId="31" applyNumberFormat="1" applyFont="1" applyFill="1" applyBorder="1" applyAlignment="1" applyProtection="1">
      <alignment horizontal="center" vertical="top" wrapText="1"/>
      <protection locked="0" hidden="1"/>
    </xf>
    <xf numFmtId="0" fontId="13" fillId="0" borderId="28" xfId="59" applyFont="1" applyFill="1" applyBorder="1" applyAlignment="1" applyProtection="1">
      <alignment horizontal="left" wrapText="1"/>
      <protection hidden="1"/>
    </xf>
    <xf numFmtId="0" fontId="13" fillId="0" borderId="0" xfId="59" applyFont="1" applyFill="1" applyBorder="1" applyAlignment="1" applyProtection="1">
      <alignment horizontal="left" wrapText="1"/>
      <protection hidden="1"/>
    </xf>
    <xf numFmtId="41" fontId="20" fillId="0" borderId="40" xfId="59" applyNumberFormat="1" applyFont="1" applyBorder="1" applyAlignment="1" applyProtection="1">
      <alignment horizontal="center" vertical="top" wrapText="1"/>
      <protection hidden="1"/>
    </xf>
    <xf numFmtId="0" fontId="15" fillId="35" borderId="51" xfId="59" applyFont="1" applyFill="1" applyBorder="1" applyAlignment="1" applyProtection="1">
      <alignment horizontal="left" vertical="center"/>
      <protection hidden="1"/>
    </xf>
    <xf numFmtId="41" fontId="13" fillId="34" borderId="51" xfId="31" applyNumberFormat="1" applyFont="1" applyFill="1" applyBorder="1" applyAlignment="1" applyProtection="1">
      <alignment horizontal="center" vertical="center" wrapText="1"/>
      <protection hidden="1"/>
    </xf>
    <xf numFmtId="0" fontId="14" fillId="0" borderId="0" xfId="59" applyFont="1" applyAlignment="1" applyProtection="1">
      <protection hidden="1"/>
    </xf>
    <xf numFmtId="0" fontId="17" fillId="0" borderId="0" xfId="59" applyFont="1" applyBorder="1" applyAlignment="1" applyProtection="1">
      <alignment vertical="top"/>
      <protection hidden="1"/>
    </xf>
    <xf numFmtId="0" fontId="14" fillId="0" borderId="0" xfId="59" applyFont="1" applyBorder="1" applyAlignment="1" applyProtection="1">
      <alignment vertical="top"/>
      <protection hidden="1"/>
    </xf>
    <xf numFmtId="0" fontId="14" fillId="0" borderId="0" xfId="59" applyFont="1" applyBorder="1" applyAlignment="1" applyProtection="1">
      <protection hidden="1"/>
    </xf>
    <xf numFmtId="39" fontId="13" fillId="33" borderId="16" xfId="59" applyNumberFormat="1" applyFont="1" applyFill="1" applyBorder="1" applyAlignment="1" applyProtection="1">
      <alignment horizontal="left" vertical="top"/>
      <protection hidden="1"/>
    </xf>
    <xf numFmtId="0" fontId="14" fillId="0" borderId="0" xfId="59" applyFont="1" applyFill="1" applyBorder="1" applyAlignment="1" applyProtection="1">
      <alignment horizontal="left"/>
      <protection hidden="1"/>
    </xf>
    <xf numFmtId="39" fontId="14" fillId="0" borderId="0" xfId="59" applyNumberFormat="1" applyFont="1" applyBorder="1" applyAlignment="1" applyProtection="1">
      <alignment vertical="top"/>
      <protection hidden="1"/>
    </xf>
    <xf numFmtId="0" fontId="14" fillId="0" borderId="0" xfId="59" applyFont="1" applyAlignment="1" applyProtection="1">
      <alignment vertical="top"/>
      <protection hidden="1"/>
    </xf>
    <xf numFmtId="39" fontId="14" fillId="0" borderId="0" xfId="59" applyNumberFormat="1" applyFont="1" applyBorder="1" applyAlignment="1" applyProtection="1">
      <protection hidden="1"/>
    </xf>
    <xf numFmtId="39" fontId="13" fillId="34" borderId="16" xfId="59" applyNumberFormat="1" applyFont="1" applyFill="1" applyBorder="1" applyAlignment="1" applyProtection="1">
      <alignment vertical="top"/>
      <protection hidden="1"/>
    </xf>
    <xf numFmtId="0" fontId="14" fillId="0" borderId="0" xfId="59" quotePrefix="1" applyFont="1" applyAlignment="1" applyProtection="1">
      <alignment horizontal="center" vertical="top"/>
      <protection hidden="1"/>
    </xf>
    <xf numFmtId="0" fontId="14" fillId="0" borderId="0" xfId="59" applyFont="1" applyAlignment="1" applyProtection="1">
      <alignment vertical="top" wrapText="1"/>
      <protection hidden="1"/>
    </xf>
    <xf numFmtId="0" fontId="14" fillId="0" borderId="0" xfId="59" applyFont="1" applyAlignment="1" applyProtection="1">
      <alignment vertical="center"/>
      <protection hidden="1"/>
    </xf>
    <xf numFmtId="15" fontId="8" fillId="33" borderId="68" xfId="0" applyNumberFormat="1" applyFont="1" applyFill="1" applyBorder="1" applyAlignment="1" applyProtection="1">
      <alignment horizontal="center" vertical="center" wrapText="1"/>
      <protection locked="0" hidden="1"/>
    </xf>
    <xf numFmtId="10" fontId="13" fillId="34" borderId="16" xfId="72" applyNumberFormat="1" applyFont="1" applyFill="1" applyBorder="1" applyAlignment="1" applyProtection="1">
      <alignment horizontal="right"/>
      <protection hidden="1"/>
    </xf>
    <xf numFmtId="41" fontId="14" fillId="33" borderId="61" xfId="29" applyNumberFormat="1" applyFont="1" applyFill="1" applyBorder="1" applyAlignment="1" applyProtection="1">
      <alignment horizontal="right" vertical="center"/>
      <protection locked="0" hidden="1"/>
    </xf>
    <xf numFmtId="41" fontId="14" fillId="33" borderId="62" xfId="29" applyNumberFormat="1" applyFont="1" applyFill="1" applyBorder="1" applyAlignment="1" applyProtection="1">
      <alignment horizontal="right" vertical="center"/>
      <protection locked="0" hidden="1"/>
    </xf>
    <xf numFmtId="41" fontId="14" fillId="33" borderId="63" xfId="29" applyNumberFormat="1" applyFont="1" applyFill="1" applyBorder="1" applyAlignment="1" applyProtection="1">
      <alignment horizontal="right" vertical="center"/>
      <protection locked="0" hidden="1"/>
    </xf>
    <xf numFmtId="0" fontId="14" fillId="33" borderId="69" xfId="57" quotePrefix="1" applyFont="1" applyFill="1" applyBorder="1" applyAlignment="1" applyProtection="1">
      <alignment horizontal="center"/>
      <protection locked="0" hidden="1"/>
    </xf>
    <xf numFmtId="166" fontId="11" fillId="33" borderId="32" xfId="29" applyNumberFormat="1" applyFont="1" applyFill="1" applyBorder="1" applyAlignment="1" applyProtection="1">
      <alignment horizontal="center" vertical="top" wrapText="1"/>
      <protection locked="0"/>
    </xf>
    <xf numFmtId="166" fontId="11" fillId="33" borderId="3" xfId="29" applyNumberFormat="1" applyFont="1" applyFill="1" applyBorder="1" applyAlignment="1" applyProtection="1">
      <alignment horizontal="center" vertical="top" wrapText="1"/>
      <protection locked="0"/>
    </xf>
    <xf numFmtId="166" fontId="13" fillId="33" borderId="3" xfId="29" applyNumberFormat="1" applyFont="1" applyFill="1" applyBorder="1" applyAlignment="1" applyProtection="1">
      <alignment horizontal="center" vertical="top" wrapText="1"/>
      <protection locked="0"/>
    </xf>
    <xf numFmtId="166" fontId="13" fillId="33" borderId="13" xfId="29" applyNumberFormat="1" applyFont="1" applyFill="1" applyBorder="1" applyAlignment="1" applyProtection="1">
      <alignment horizontal="center" vertical="top" wrapText="1"/>
      <protection locked="0"/>
    </xf>
    <xf numFmtId="14" fontId="2" fillId="33" borderId="71" xfId="0" applyNumberFormat="1" applyFont="1" applyFill="1" applyBorder="1" applyAlignment="1" applyProtection="1">
      <alignment horizontal="center" vertical="top"/>
      <protection locked="0" hidden="1"/>
    </xf>
    <xf numFmtId="0" fontId="11" fillId="33" borderId="3" xfId="58" applyFont="1" applyFill="1" applyBorder="1" applyAlignment="1" applyProtection="1">
      <alignment horizontal="left"/>
      <protection locked="0" hidden="1"/>
    </xf>
    <xf numFmtId="0" fontId="11" fillId="33" borderId="32" xfId="58" applyFont="1" applyFill="1" applyBorder="1" applyAlignment="1" applyProtection="1">
      <alignment horizontal="left"/>
      <protection locked="0" hidden="1"/>
    </xf>
    <xf numFmtId="0" fontId="11" fillId="0" borderId="0" xfId="60" applyFont="1" applyAlignment="1" applyProtection="1">
      <alignment vertical="center" wrapText="1"/>
      <protection hidden="1"/>
    </xf>
    <xf numFmtId="0" fontId="11" fillId="0" borderId="0" xfId="60" applyFont="1" applyBorder="1" applyAlignment="1" applyProtection="1">
      <alignment vertical="center" wrapText="1"/>
      <protection hidden="1"/>
    </xf>
    <xf numFmtId="41" fontId="14" fillId="0" borderId="0" xfId="29" applyNumberFormat="1" applyFont="1" applyFill="1" applyBorder="1" applyAlignment="1" applyProtection="1">
      <alignment horizontal="right"/>
      <protection locked="0" hidden="1"/>
    </xf>
    <xf numFmtId="39" fontId="11" fillId="0" borderId="0" xfId="0" quotePrefix="1" applyNumberFormat="1" applyFont="1" applyFill="1" applyBorder="1" applyAlignment="1" applyProtection="1">
      <alignment horizontal="left" vertical="top"/>
      <protection hidden="1"/>
    </xf>
    <xf numFmtId="0" fontId="11" fillId="0" borderId="0" xfId="0" applyFont="1" applyFill="1" applyBorder="1" applyAlignment="1" applyProtection="1">
      <protection hidden="1"/>
    </xf>
    <xf numFmtId="39" fontId="14" fillId="37" borderId="0" xfId="0" applyNumberFormat="1" applyFont="1" applyFill="1" applyBorder="1" applyAlignment="1" applyProtection="1">
      <protection hidden="1"/>
    </xf>
    <xf numFmtId="0" fontId="15" fillId="32" borderId="24" xfId="0" applyFont="1" applyFill="1" applyBorder="1" applyAlignment="1" applyProtection="1">
      <alignment horizontal="center"/>
      <protection hidden="1"/>
    </xf>
    <xf numFmtId="39" fontId="11" fillId="0" borderId="0" xfId="0" applyNumberFormat="1" applyFont="1" applyFill="1" applyBorder="1" applyAlignment="1" applyProtection="1">
      <alignment horizontal="left" vertical="top" indent="1"/>
      <protection hidden="1"/>
    </xf>
    <xf numFmtId="0" fontId="15" fillId="0" borderId="6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protection hidden="1"/>
    </xf>
    <xf numFmtId="0" fontId="14" fillId="0" borderId="0" xfId="0" applyNumberFormat="1" applyFont="1" applyAlignment="1" applyProtection="1">
      <alignment vertical="top" wrapText="1"/>
      <protection hidden="1"/>
    </xf>
    <xf numFmtId="0" fontId="14" fillId="0" borderId="0" xfId="0" applyFont="1" applyAlignment="1" applyProtection="1">
      <alignment horizontal="justify" vertical="top" wrapText="1"/>
      <protection hidden="1"/>
    </xf>
    <xf numFmtId="2" fontId="14" fillId="33" borderId="3" xfId="29" applyNumberFormat="1" applyFont="1" applyFill="1" applyBorder="1" applyAlignment="1" applyProtection="1">
      <alignment wrapText="1"/>
      <protection locked="0" hidden="1"/>
    </xf>
    <xf numFmtId="41" fontId="14" fillId="0" borderId="0" xfId="0" applyNumberFormat="1" applyFont="1" applyFill="1" applyAlignment="1" applyProtection="1">
      <alignment horizontal="right"/>
      <protection hidden="1"/>
    </xf>
    <xf numFmtId="41" fontId="13" fillId="34" borderId="3" xfId="29" applyNumberFormat="1" applyFont="1" applyFill="1" applyBorder="1" applyAlignment="1" applyProtection="1">
      <alignment wrapText="1"/>
      <protection hidden="1"/>
    </xf>
    <xf numFmtId="0" fontId="11" fillId="0" borderId="0" xfId="0" applyFont="1" applyAlignment="1" applyProtection="1">
      <alignment vertical="top" wrapText="1"/>
      <protection hidden="1"/>
    </xf>
    <xf numFmtId="0" fontId="19" fillId="37" borderId="0" xfId="0" applyFont="1" applyFill="1" applyBorder="1" applyAlignment="1" applyProtection="1">
      <protection hidden="1"/>
    </xf>
    <xf numFmtId="0" fontId="14" fillId="37" borderId="0" xfId="0" applyFont="1" applyFill="1" applyProtection="1">
      <protection hidden="1"/>
    </xf>
    <xf numFmtId="170" fontId="13" fillId="37" borderId="0" xfId="0" applyNumberFormat="1" applyFont="1" applyFill="1" applyBorder="1" applyAlignment="1" applyProtection="1">
      <protection hidden="1"/>
    </xf>
    <xf numFmtId="0" fontId="14" fillId="37" borderId="0" xfId="0" applyFont="1" applyFill="1" applyAlignment="1" applyProtection="1">
      <alignment vertical="top"/>
      <protection hidden="1"/>
    </xf>
    <xf numFmtId="39" fontId="14" fillId="0" borderId="0" xfId="0" applyNumberFormat="1" applyFont="1" applyFill="1" applyBorder="1" applyAlignment="1" applyProtection="1">
      <alignment horizontal="justify" vertical="top" wrapText="1"/>
      <protection hidden="1"/>
    </xf>
    <xf numFmtId="0" fontId="11" fillId="0" borderId="0" xfId="102" applyFont="1" applyProtection="1">
      <protection hidden="1"/>
    </xf>
    <xf numFmtId="0" fontId="19" fillId="0" borderId="0" xfId="102" applyFont="1" applyBorder="1" applyAlignment="1" applyProtection="1">
      <protection hidden="1"/>
    </xf>
    <xf numFmtId="0" fontId="11" fillId="0" borderId="0" xfId="102" applyFont="1" applyBorder="1" applyProtection="1">
      <protection hidden="1"/>
    </xf>
    <xf numFmtId="49" fontId="11" fillId="0" borderId="0" xfId="102" applyNumberFormat="1" applyFont="1" applyProtection="1">
      <protection hidden="1"/>
    </xf>
    <xf numFmtId="0" fontId="19" fillId="0" borderId="0" xfId="102" applyFont="1" applyBorder="1" applyAlignment="1" applyProtection="1">
      <alignment horizontal="right"/>
      <protection hidden="1"/>
    </xf>
    <xf numFmtId="0" fontId="13" fillId="34" borderId="16" xfId="102" applyFont="1" applyFill="1" applyBorder="1" applyAlignment="1" applyProtection="1">
      <alignment horizontal="center"/>
      <protection hidden="1"/>
    </xf>
    <xf numFmtId="0" fontId="11" fillId="0" borderId="0" xfId="102" applyFont="1" applyAlignment="1" applyProtection="1">
      <alignment horizontal="center" vertical="center" wrapText="1"/>
      <protection hidden="1"/>
    </xf>
    <xf numFmtId="49" fontId="11" fillId="0" borderId="0" xfId="102" applyNumberFormat="1" applyFont="1" applyBorder="1" applyAlignment="1" applyProtection="1">
      <alignment horizontal="center" vertical="center" wrapText="1"/>
      <protection hidden="1"/>
    </xf>
    <xf numFmtId="49" fontId="15" fillId="32" borderId="23" xfId="102" applyNumberFormat="1" applyFont="1" applyFill="1" applyBorder="1" applyAlignment="1" applyProtection="1">
      <alignment horizontal="center" vertical="center" wrapText="1"/>
      <protection hidden="1"/>
    </xf>
    <xf numFmtId="49" fontId="15" fillId="32" borderId="24" xfId="102" applyNumberFormat="1" applyFont="1" applyFill="1" applyBorder="1" applyAlignment="1" applyProtection="1">
      <alignment horizontal="center" vertical="center" wrapText="1"/>
      <protection hidden="1"/>
    </xf>
    <xf numFmtId="0" fontId="15" fillId="32" borderId="24" xfId="102" applyFont="1" applyFill="1" applyBorder="1" applyAlignment="1" applyProtection="1">
      <alignment horizontal="center" vertical="center" wrapText="1"/>
      <protection hidden="1"/>
    </xf>
    <xf numFmtId="49" fontId="15" fillId="32" borderId="25" xfId="102" applyNumberFormat="1" applyFont="1" applyFill="1" applyBorder="1" applyAlignment="1" applyProtection="1">
      <alignment horizontal="center" vertical="center" wrapText="1"/>
      <protection hidden="1"/>
    </xf>
    <xf numFmtId="49" fontId="13" fillId="0" borderId="0" xfId="102" applyNumberFormat="1" applyFont="1" applyBorder="1" applyAlignment="1" applyProtection="1">
      <alignment horizontal="center" vertical="center" wrapText="1"/>
      <protection hidden="1"/>
    </xf>
    <xf numFmtId="0" fontId="11" fillId="0" borderId="0" xfId="102" applyFont="1" applyBorder="1" applyAlignment="1" applyProtection="1">
      <alignment horizontal="center" vertical="center" wrapText="1"/>
      <protection hidden="1"/>
    </xf>
    <xf numFmtId="0" fontId="11" fillId="0" borderId="0" xfId="102" applyFont="1" applyAlignment="1" applyProtection="1">
      <protection hidden="1"/>
    </xf>
    <xf numFmtId="49" fontId="11" fillId="0" borderId="0" xfId="102" applyNumberFormat="1" applyFont="1" applyBorder="1" applyAlignment="1" applyProtection="1">
      <protection hidden="1"/>
    </xf>
    <xf numFmtId="49" fontId="11" fillId="0" borderId="0" xfId="102" applyNumberFormat="1" applyFont="1" applyAlignment="1" applyProtection="1">
      <protection hidden="1"/>
    </xf>
    <xf numFmtId="0" fontId="11" fillId="0" borderId="0" xfId="102" applyFont="1" applyBorder="1" applyAlignment="1" applyProtection="1">
      <protection hidden="1"/>
    </xf>
    <xf numFmtId="49" fontId="13" fillId="0" borderId="0" xfId="102" applyNumberFormat="1" applyFont="1" applyBorder="1" applyAlignment="1" applyProtection="1">
      <alignment horizontal="left"/>
      <protection hidden="1"/>
    </xf>
    <xf numFmtId="0" fontId="13" fillId="0" borderId="0" xfId="102" applyFont="1" applyBorder="1" applyAlignment="1" applyProtection="1">
      <alignment horizontal="center"/>
      <protection hidden="1"/>
    </xf>
    <xf numFmtId="0" fontId="21" fillId="0" borderId="0" xfId="102" applyFont="1" applyBorder="1" applyAlignment="1" applyProtection="1">
      <alignment horizontal="right"/>
      <protection hidden="1"/>
    </xf>
    <xf numFmtId="0" fontId="11" fillId="0" borderId="0" xfId="102" applyFont="1" applyAlignment="1" applyProtection="1">
      <alignment horizontal="left"/>
      <protection hidden="1"/>
    </xf>
    <xf numFmtId="49" fontId="13" fillId="0" borderId="0" xfId="102" applyNumberFormat="1" applyFont="1" applyFill="1" applyBorder="1" applyAlignment="1" applyProtection="1">
      <protection hidden="1"/>
    </xf>
    <xf numFmtId="41" fontId="11" fillId="33" borderId="3" xfId="103" applyNumberFormat="1" applyFont="1" applyFill="1" applyBorder="1" applyAlignment="1" applyProtection="1">
      <protection locked="0" hidden="1"/>
    </xf>
    <xf numFmtId="41" fontId="11" fillId="0" borderId="58" xfId="103" applyNumberFormat="1" applyFont="1" applyBorder="1" applyAlignment="1" applyProtection="1">
      <protection hidden="1"/>
    </xf>
    <xf numFmtId="41" fontId="11" fillId="0" borderId="0" xfId="103" applyNumberFormat="1" applyFont="1" applyBorder="1" applyAlignment="1" applyProtection="1">
      <protection hidden="1"/>
    </xf>
    <xf numFmtId="41" fontId="11" fillId="34" borderId="16" xfId="103" applyNumberFormat="1" applyFont="1" applyFill="1" applyBorder="1" applyAlignment="1" applyProtection="1">
      <protection hidden="1"/>
    </xf>
    <xf numFmtId="49" fontId="11" fillId="0" borderId="0" xfId="102" applyNumberFormat="1" applyFont="1" applyFill="1" applyBorder="1" applyAlignment="1" applyProtection="1">
      <alignment horizontal="left"/>
      <protection hidden="1"/>
    </xf>
    <xf numFmtId="41" fontId="11" fillId="0" borderId="58" xfId="103" applyNumberFormat="1" applyFont="1" applyBorder="1" applyAlignment="1" applyProtection="1">
      <alignment horizontal="center"/>
      <protection hidden="1"/>
    </xf>
    <xf numFmtId="41" fontId="11" fillId="0" borderId="0" xfId="103" applyNumberFormat="1" applyFont="1" applyBorder="1" applyAlignment="1" applyProtection="1">
      <alignment horizontal="center"/>
      <protection hidden="1"/>
    </xf>
    <xf numFmtId="0" fontId="11" fillId="0" borderId="0" xfId="102" applyFont="1" applyBorder="1" applyAlignment="1" applyProtection="1">
      <alignment horizontal="center"/>
      <protection hidden="1"/>
    </xf>
    <xf numFmtId="41" fontId="13" fillId="34" borderId="16" xfId="103" applyNumberFormat="1" applyFont="1" applyFill="1" applyBorder="1" applyAlignment="1" applyProtection="1">
      <protection hidden="1"/>
    </xf>
    <xf numFmtId="41" fontId="11" fillId="0" borderId="0" xfId="102" applyNumberFormat="1" applyFont="1" applyAlignment="1" applyProtection="1">
      <protection hidden="1"/>
    </xf>
    <xf numFmtId="0" fontId="13" fillId="0" borderId="0" xfId="102" applyFont="1" applyFill="1" applyAlignment="1" applyProtection="1">
      <protection hidden="1"/>
    </xf>
    <xf numFmtId="0" fontId="13" fillId="0" borderId="0" xfId="102" applyFont="1" applyFill="1" applyAlignment="1" applyProtection="1">
      <alignment horizontal="left"/>
      <protection hidden="1"/>
    </xf>
    <xf numFmtId="49" fontId="13" fillId="0" borderId="0" xfId="102" applyNumberFormat="1" applyFont="1" applyFill="1" applyBorder="1" applyProtection="1">
      <protection hidden="1"/>
    </xf>
    <xf numFmtId="41" fontId="11" fillId="0" borderId="0" xfId="102" applyNumberFormat="1" applyFont="1" applyFill="1" applyBorder="1" applyAlignment="1" applyProtection="1">
      <alignment horizontal="left"/>
      <protection hidden="1"/>
    </xf>
    <xf numFmtId="41" fontId="13" fillId="0" borderId="0" xfId="103" applyNumberFormat="1" applyFont="1" applyFill="1" applyBorder="1" applyAlignment="1" applyProtection="1">
      <protection hidden="1"/>
    </xf>
    <xf numFmtId="41" fontId="11" fillId="0" borderId="0" xfId="102" applyNumberFormat="1" applyFont="1" applyFill="1" applyBorder="1" applyAlignment="1" applyProtection="1">
      <alignment horizontal="center"/>
      <protection hidden="1"/>
    </xf>
    <xf numFmtId="0" fontId="11" fillId="0" borderId="0" xfId="102" applyFont="1" applyFill="1" applyBorder="1" applyAlignment="1" applyProtection="1">
      <alignment horizontal="center"/>
      <protection hidden="1"/>
    </xf>
    <xf numFmtId="0" fontId="13" fillId="0" borderId="0" xfId="102" applyFont="1" applyFill="1" applyBorder="1" applyAlignment="1" applyProtection="1">
      <protection hidden="1"/>
    </xf>
    <xf numFmtId="165" fontId="15" fillId="0" borderId="0" xfId="103" applyNumberFormat="1" applyFont="1" applyFill="1" applyBorder="1" applyAlignment="1" applyProtection="1">
      <protection hidden="1"/>
    </xf>
    <xf numFmtId="0" fontId="11" fillId="0" borderId="0" xfId="102" applyFont="1" applyFill="1" applyAlignment="1" applyProtection="1">
      <alignment horizontal="left"/>
      <protection hidden="1"/>
    </xf>
    <xf numFmtId="165" fontId="15" fillId="0" borderId="0" xfId="103" applyNumberFormat="1" applyFont="1" applyFill="1" applyBorder="1" applyAlignment="1" applyProtection="1">
      <alignment horizontal="left"/>
      <protection hidden="1"/>
    </xf>
    <xf numFmtId="49" fontId="13" fillId="0" borderId="0" xfId="102" applyNumberFormat="1" applyFont="1" applyFill="1" applyBorder="1" applyAlignment="1" applyProtection="1">
      <alignment vertical="top"/>
      <protection hidden="1"/>
    </xf>
    <xf numFmtId="0" fontId="11" fillId="0" borderId="0" xfId="102" applyFont="1" applyFill="1" applyAlignment="1" applyProtection="1">
      <protection hidden="1"/>
    </xf>
    <xf numFmtId="0" fontId="11" fillId="0" borderId="0" xfId="102" applyFont="1" applyFill="1" applyBorder="1" applyAlignment="1" applyProtection="1">
      <protection hidden="1"/>
    </xf>
    <xf numFmtId="41" fontId="11" fillId="0" borderId="0" xfId="102" applyNumberFormat="1" applyFont="1" applyFill="1" applyBorder="1" applyAlignment="1" applyProtection="1">
      <protection hidden="1"/>
    </xf>
    <xf numFmtId="49" fontId="11" fillId="0" borderId="0" xfId="102" applyNumberFormat="1" applyFont="1" applyFill="1" applyBorder="1" applyAlignment="1" applyProtection="1">
      <alignment horizontal="center"/>
      <protection hidden="1"/>
    </xf>
    <xf numFmtId="165" fontId="13" fillId="0" borderId="0" xfId="103" applyNumberFormat="1" applyFont="1" applyFill="1" applyBorder="1" applyAlignment="1" applyProtection="1">
      <protection hidden="1"/>
    </xf>
    <xf numFmtId="49" fontId="11" fillId="0" borderId="0" xfId="102" applyNumberFormat="1" applyFont="1" applyFill="1" applyBorder="1" applyAlignment="1" applyProtection="1">
      <protection hidden="1"/>
    </xf>
    <xf numFmtId="49" fontId="13" fillId="0" borderId="0" xfId="102" applyNumberFormat="1" applyFont="1" applyBorder="1" applyAlignment="1" applyProtection="1">
      <alignment vertical="center"/>
      <protection hidden="1"/>
    </xf>
    <xf numFmtId="49" fontId="11" fillId="0" borderId="0" xfId="102" applyNumberFormat="1" applyFont="1" applyBorder="1" applyProtection="1">
      <protection hidden="1"/>
    </xf>
    <xf numFmtId="49" fontId="15" fillId="32" borderId="24" xfId="102" applyNumberFormat="1" applyFont="1" applyFill="1" applyBorder="1" applyAlignment="1" applyProtection="1">
      <alignment vertical="center"/>
      <protection hidden="1"/>
    </xf>
    <xf numFmtId="0" fontId="15" fillId="32" borderId="25" xfId="102" applyFont="1" applyFill="1" applyBorder="1" applyAlignment="1" applyProtection="1">
      <alignment horizontal="center" vertical="center" wrapText="1"/>
      <protection hidden="1"/>
    </xf>
    <xf numFmtId="0" fontId="11" fillId="0" borderId="0" xfId="102" applyFont="1" applyFill="1" applyBorder="1" applyProtection="1">
      <protection hidden="1"/>
    </xf>
    <xf numFmtId="0" fontId="21" fillId="0" borderId="0" xfId="102" applyFont="1" applyFill="1" applyBorder="1" applyAlignment="1" applyProtection="1">
      <alignment horizontal="right"/>
      <protection hidden="1"/>
    </xf>
    <xf numFmtId="41" fontId="11" fillId="0" borderId="58" xfId="102" applyNumberFormat="1" applyFont="1" applyBorder="1" applyProtection="1">
      <protection hidden="1"/>
    </xf>
    <xf numFmtId="49" fontId="13" fillId="0" borderId="0" xfId="102" applyNumberFormat="1" applyFont="1" applyFill="1" applyBorder="1" applyAlignment="1" applyProtection="1">
      <alignment horizontal="center" wrapText="1"/>
      <protection hidden="1"/>
    </xf>
    <xf numFmtId="49" fontId="13" fillId="0" borderId="0" xfId="102" applyNumberFormat="1" applyFont="1" applyBorder="1" applyProtection="1">
      <protection hidden="1"/>
    </xf>
    <xf numFmtId="41" fontId="11" fillId="0" borderId="0" xfId="102" applyNumberFormat="1" applyFont="1" applyBorder="1" applyProtection="1">
      <protection hidden="1"/>
    </xf>
    <xf numFmtId="0" fontId="13" fillId="0" borderId="0" xfId="102" applyFont="1" applyBorder="1" applyProtection="1">
      <protection hidden="1"/>
    </xf>
    <xf numFmtId="0" fontId="11" fillId="33" borderId="16" xfId="102" applyFont="1" applyFill="1" applyBorder="1" applyProtection="1">
      <protection hidden="1"/>
    </xf>
    <xf numFmtId="0" fontId="11" fillId="34" borderId="16" xfId="102" applyFont="1" applyFill="1" applyBorder="1" applyProtection="1">
      <protection hidden="1"/>
    </xf>
    <xf numFmtId="0" fontId="11" fillId="0" borderId="0" xfId="102" quotePrefix="1" applyFont="1" applyBorder="1" applyAlignment="1" applyProtection="1">
      <alignment horizontal="center" vertical="top"/>
      <protection hidden="1"/>
    </xf>
    <xf numFmtId="0" fontId="11" fillId="0" borderId="0" xfId="102" applyFont="1" applyBorder="1" applyAlignment="1" applyProtection="1">
      <alignment vertical="top"/>
      <protection hidden="1"/>
    </xf>
    <xf numFmtId="0" fontId="11" fillId="0" borderId="0" xfId="102" applyFont="1" applyAlignment="1" applyProtection="1">
      <alignment vertical="top"/>
      <protection hidden="1"/>
    </xf>
    <xf numFmtId="0" fontId="13" fillId="0" borderId="0" xfId="102" applyFont="1" applyAlignment="1" applyProtection="1">
      <protection hidden="1"/>
    </xf>
    <xf numFmtId="49" fontId="11" fillId="0" borderId="0" xfId="102" applyNumberFormat="1" applyFont="1" applyBorder="1" applyAlignment="1" applyProtection="1">
      <alignment vertical="top"/>
      <protection hidden="1"/>
    </xf>
    <xf numFmtId="0" fontId="11" fillId="0" borderId="16" xfId="102" applyFont="1" applyBorder="1" applyAlignment="1" applyProtection="1">
      <alignment horizontal="center"/>
      <protection hidden="1"/>
    </xf>
    <xf numFmtId="0" fontId="11" fillId="0" borderId="0" xfId="104" applyFont="1" applyFill="1" applyBorder="1" applyProtection="1">
      <protection hidden="1"/>
    </xf>
    <xf numFmtId="0" fontId="11" fillId="0" borderId="0" xfId="104" applyFont="1" applyBorder="1" applyProtection="1">
      <protection hidden="1"/>
    </xf>
    <xf numFmtId="49" fontId="11" fillId="0" borderId="0" xfId="104" applyNumberFormat="1" applyFont="1" applyBorder="1" applyProtection="1">
      <protection hidden="1"/>
    </xf>
    <xf numFmtId="49" fontId="13" fillId="0" borderId="0" xfId="104" applyNumberFormat="1" applyFont="1" applyBorder="1" applyAlignment="1" applyProtection="1">
      <alignment vertical="center" wrapText="1"/>
      <protection hidden="1"/>
    </xf>
    <xf numFmtId="49" fontId="15" fillId="32" borderId="37" xfId="104" applyNumberFormat="1" applyFont="1" applyFill="1" applyBorder="1" applyAlignment="1" applyProtection="1">
      <alignment vertical="center" wrapText="1"/>
      <protection hidden="1"/>
    </xf>
    <xf numFmtId="0" fontId="11" fillId="0" borderId="0" xfId="104" applyFont="1" applyFill="1" applyBorder="1" applyAlignment="1" applyProtection="1">
      <alignment horizontal="center" vertical="center" wrapText="1"/>
      <protection hidden="1"/>
    </xf>
    <xf numFmtId="0" fontId="13" fillId="0" borderId="0" xfId="104" applyFont="1" applyFill="1" applyBorder="1" applyAlignment="1" applyProtection="1">
      <alignment vertical="center"/>
      <protection hidden="1"/>
    </xf>
    <xf numFmtId="0" fontId="11" fillId="0" borderId="0" xfId="104" applyFont="1" applyFill="1" applyBorder="1" applyAlignment="1" applyProtection="1">
      <alignment vertical="center"/>
      <protection hidden="1"/>
    </xf>
    <xf numFmtId="49" fontId="13" fillId="0" borderId="0" xfId="104" applyNumberFormat="1" applyFont="1" applyBorder="1" applyAlignment="1" applyProtection="1">
      <alignment vertical="center"/>
      <protection hidden="1"/>
    </xf>
    <xf numFmtId="0" fontId="11" fillId="0" borderId="0" xfId="104" applyFont="1" applyFill="1" applyBorder="1" applyAlignment="1" applyProtection="1">
      <protection hidden="1"/>
    </xf>
    <xf numFmtId="0" fontId="11" fillId="0" borderId="0" xfId="104" applyFont="1" applyBorder="1" applyAlignment="1" applyProtection="1">
      <protection hidden="1"/>
    </xf>
    <xf numFmtId="0" fontId="11" fillId="0" borderId="0" xfId="104" applyFont="1" applyFill="1" applyBorder="1" applyAlignment="1" applyProtection="1">
      <alignment horizontal="center"/>
      <protection hidden="1"/>
    </xf>
    <xf numFmtId="0" fontId="11" fillId="0" borderId="0" xfId="104" applyFont="1" applyBorder="1" applyAlignment="1" applyProtection="1">
      <alignment horizontal="center"/>
      <protection hidden="1"/>
    </xf>
    <xf numFmtId="49" fontId="11" fillId="0" borderId="0" xfId="104" applyNumberFormat="1" applyFont="1" applyBorder="1" applyAlignment="1" applyProtection="1">
      <alignment horizontal="center"/>
      <protection hidden="1"/>
    </xf>
    <xf numFmtId="0" fontId="13" fillId="0" borderId="0" xfId="104" applyFont="1" applyBorder="1" applyAlignment="1" applyProtection="1">
      <alignment horizontal="center"/>
      <protection hidden="1"/>
    </xf>
    <xf numFmtId="0" fontId="13" fillId="0" borderId="0" xfId="104" applyFont="1" applyFill="1" applyBorder="1" applyAlignment="1" applyProtection="1">
      <alignment horizontal="center"/>
      <protection hidden="1"/>
    </xf>
    <xf numFmtId="41" fontId="11" fillId="33" borderId="3" xfId="105" applyNumberFormat="1" applyFont="1" applyFill="1" applyBorder="1" applyProtection="1">
      <protection locked="0" hidden="1"/>
    </xf>
    <xf numFmtId="41" fontId="11" fillId="0" borderId="0" xfId="104" applyNumberFormat="1" applyFont="1" applyBorder="1" applyProtection="1">
      <protection hidden="1"/>
    </xf>
    <xf numFmtId="41" fontId="13" fillId="34" borderId="16" xfId="105" applyNumberFormat="1" applyFont="1" applyFill="1" applyBorder="1" applyProtection="1">
      <protection hidden="1"/>
    </xf>
    <xf numFmtId="0" fontId="11" fillId="0" borderId="0" xfId="104" applyFont="1" applyProtection="1">
      <protection hidden="1"/>
    </xf>
    <xf numFmtId="49" fontId="11" fillId="0" borderId="0" xfId="104" applyNumberFormat="1" applyFont="1" applyFill="1" applyBorder="1" applyProtection="1">
      <protection hidden="1"/>
    </xf>
    <xf numFmtId="41" fontId="11" fillId="0" borderId="46" xfId="105" applyNumberFormat="1" applyFont="1" applyFill="1" applyBorder="1" applyProtection="1">
      <protection hidden="1"/>
    </xf>
    <xf numFmtId="41" fontId="11" fillId="0" borderId="0" xfId="104" applyNumberFormat="1" applyFont="1" applyFill="1" applyBorder="1" applyProtection="1">
      <protection hidden="1"/>
    </xf>
    <xf numFmtId="41" fontId="13" fillId="0" borderId="0" xfId="105" applyNumberFormat="1" applyFont="1" applyFill="1" applyBorder="1" applyProtection="1">
      <protection hidden="1"/>
    </xf>
    <xf numFmtId="0" fontId="13" fillId="0" borderId="0" xfId="104" applyFont="1" applyFill="1" applyBorder="1" applyProtection="1">
      <protection hidden="1"/>
    </xf>
    <xf numFmtId="49" fontId="13" fillId="0" borderId="0" xfId="104" applyNumberFormat="1" applyFont="1" applyBorder="1" applyProtection="1">
      <protection hidden="1"/>
    </xf>
    <xf numFmtId="0" fontId="11" fillId="0" borderId="0" xfId="104" quotePrefix="1" applyFont="1" applyFill="1" applyBorder="1" applyProtection="1">
      <protection hidden="1"/>
    </xf>
    <xf numFmtId="0" fontId="13" fillId="0" borderId="0" xfId="104" applyFont="1" applyBorder="1" applyProtection="1">
      <protection hidden="1"/>
    </xf>
    <xf numFmtId="41" fontId="13" fillId="0" borderId="0" xfId="104" applyNumberFormat="1" applyFont="1" applyBorder="1" applyProtection="1">
      <protection hidden="1"/>
    </xf>
    <xf numFmtId="41" fontId="11" fillId="0" borderId="0" xfId="105" applyNumberFormat="1" applyFont="1" applyFill="1" applyBorder="1" applyProtection="1">
      <protection hidden="1"/>
    </xf>
    <xf numFmtId="0" fontId="11" fillId="0" borderId="0" xfId="104" applyFont="1" applyFill="1" applyProtection="1">
      <protection hidden="1"/>
    </xf>
    <xf numFmtId="41" fontId="11" fillId="0" borderId="0" xfId="105" applyNumberFormat="1" applyFont="1" applyFill="1" applyBorder="1" applyProtection="1">
      <protection locked="0" hidden="1"/>
    </xf>
    <xf numFmtId="0" fontId="11" fillId="33" borderId="16" xfId="104" applyFont="1" applyFill="1" applyBorder="1" applyProtection="1">
      <protection hidden="1"/>
    </xf>
    <xf numFmtId="0" fontId="11" fillId="0" borderId="0" xfId="104" applyFont="1" applyBorder="1" applyAlignment="1" applyProtection="1">
      <alignment horizontal="right"/>
      <protection hidden="1"/>
    </xf>
    <xf numFmtId="0" fontId="11" fillId="34" borderId="16" xfId="104" applyFont="1" applyFill="1" applyBorder="1" applyProtection="1">
      <protection hidden="1"/>
    </xf>
    <xf numFmtId="0" fontId="11" fillId="0" borderId="0" xfId="104" quotePrefix="1" applyFont="1" applyBorder="1" applyAlignment="1" applyProtection="1">
      <alignment horizontal="center" vertical="top"/>
      <protection hidden="1"/>
    </xf>
    <xf numFmtId="0" fontId="11" fillId="0" borderId="0" xfId="104" applyFont="1" applyBorder="1" applyAlignment="1" applyProtection="1">
      <alignment vertical="top" wrapText="1"/>
      <protection hidden="1"/>
    </xf>
    <xf numFmtId="49" fontId="12" fillId="33" borderId="3" xfId="29" applyNumberFormat="1" applyFont="1" applyFill="1" applyBorder="1" applyProtection="1">
      <protection locked="0" hidden="1"/>
    </xf>
    <xf numFmtId="41" fontId="14" fillId="0" borderId="0" xfId="29" applyNumberFormat="1" applyFont="1" applyFill="1" applyBorder="1" applyProtection="1">
      <protection hidden="1"/>
    </xf>
    <xf numFmtId="41" fontId="14" fillId="0" borderId="0" xfId="29" applyNumberFormat="1" applyFont="1" applyFill="1" applyBorder="1" applyProtection="1">
      <protection locked="0" hidden="1"/>
    </xf>
    <xf numFmtId="41" fontId="13" fillId="0" borderId="0" xfId="29" applyNumberFormat="1" applyFont="1" applyFill="1" applyBorder="1" applyProtection="1">
      <protection hidden="1"/>
    </xf>
    <xf numFmtId="41" fontId="14" fillId="0" borderId="0" xfId="0" applyNumberFormat="1" applyFont="1" applyFill="1" applyProtection="1">
      <protection hidden="1"/>
    </xf>
    <xf numFmtId="39" fontId="13" fillId="0" borderId="0" xfId="0" applyNumberFormat="1" applyFont="1" applyFill="1" applyBorder="1" applyAlignment="1" applyProtection="1">
      <alignment horizontal="left" vertical="top" wrapText="1"/>
      <protection hidden="1"/>
    </xf>
    <xf numFmtId="166" fontId="12" fillId="32" borderId="0" xfId="29" applyNumberFormat="1" applyFont="1" applyFill="1" applyAlignment="1" applyProtection="1">
      <alignment horizontal="center"/>
      <protection hidden="1"/>
    </xf>
    <xf numFmtId="166" fontId="11" fillId="32" borderId="0" xfId="29" applyNumberFormat="1" applyFont="1" applyFill="1" applyAlignment="1" applyProtection="1">
      <alignment horizontal="center"/>
      <protection hidden="1"/>
    </xf>
    <xf numFmtId="41" fontId="14" fillId="0" borderId="0" xfId="32" applyNumberFormat="1" applyFont="1" applyFill="1" applyBorder="1" applyProtection="1">
      <protection locked="0" hidden="1"/>
    </xf>
    <xf numFmtId="0" fontId="11" fillId="0" borderId="0" xfId="0" quotePrefix="1" applyFont="1" applyBorder="1" applyAlignment="1" applyProtection="1">
      <alignment horizontal="center" vertical="top"/>
      <protection hidden="1"/>
    </xf>
    <xf numFmtId="41" fontId="13" fillId="34" borderId="51" xfId="30" applyNumberFormat="1" applyFont="1" applyFill="1" applyBorder="1" applyAlignment="1" applyProtection="1">
      <alignment horizontal="center" vertical="center" wrapText="1"/>
      <protection hidden="1"/>
    </xf>
    <xf numFmtId="39" fontId="11" fillId="0" borderId="0" xfId="0" applyNumberFormat="1" applyFont="1" applyFill="1" applyBorder="1" applyAlignment="1" applyProtection="1">
      <alignment horizontal="left" vertical="top"/>
      <protection hidden="1"/>
    </xf>
    <xf numFmtId="0" fontId="12" fillId="0" borderId="0" xfId="0" applyFont="1" applyFill="1" applyProtection="1">
      <protection hidden="1"/>
    </xf>
    <xf numFmtId="166" fontId="12" fillId="0" borderId="0" xfId="29" applyNumberFormat="1" applyFont="1" applyFill="1" applyProtection="1">
      <protection hidden="1"/>
    </xf>
    <xf numFmtId="39" fontId="24" fillId="0" borderId="0" xfId="0" applyNumberFormat="1" applyFont="1" applyFill="1" applyBorder="1" applyAlignment="1" applyProtection="1">
      <alignment horizontal="left" vertical="top" wrapText="1"/>
      <protection hidden="1"/>
    </xf>
    <xf numFmtId="0" fontId="11" fillId="0" borderId="0" xfId="58" quotePrefix="1" applyFont="1" applyAlignment="1" applyProtection="1">
      <alignment horizontal="center" vertical="top"/>
      <protection hidden="1"/>
    </xf>
    <xf numFmtId="49" fontId="15" fillId="32" borderId="54" xfId="104" applyNumberFormat="1" applyFont="1" applyFill="1" applyBorder="1" applyAlignment="1" applyProtection="1">
      <alignment horizontal="center" vertical="center" wrapText="1"/>
      <protection hidden="1"/>
    </xf>
    <xf numFmtId="0" fontId="11" fillId="0" borderId="0" xfId="61" applyFont="1" applyFill="1" applyBorder="1" applyProtection="1">
      <protection hidden="1"/>
    </xf>
    <xf numFmtId="0" fontId="11" fillId="0" borderId="0" xfId="61" applyFont="1" applyProtection="1">
      <protection hidden="1"/>
    </xf>
    <xf numFmtId="0" fontId="19" fillId="0" borderId="0" xfId="106" applyFont="1" applyBorder="1" applyAlignment="1" applyProtection="1">
      <protection hidden="1"/>
    </xf>
    <xf numFmtId="0" fontId="19" fillId="0" borderId="0" xfId="106" applyFont="1" applyAlignment="1" applyProtection="1">
      <alignment horizontal="right"/>
      <protection hidden="1"/>
    </xf>
    <xf numFmtId="0" fontId="13" fillId="34" borderId="16" xfId="106" applyFont="1" applyFill="1" applyBorder="1" applyAlignment="1" applyProtection="1">
      <alignment horizontal="center"/>
      <protection hidden="1"/>
    </xf>
    <xf numFmtId="0" fontId="17" fillId="0" borderId="0" xfId="107" applyFont="1" applyBorder="1" applyAlignment="1" applyProtection="1">
      <alignment vertical="top"/>
      <protection hidden="1"/>
    </xf>
    <xf numFmtId="0" fontId="11" fillId="0" borderId="0" xfId="60" applyFont="1" applyProtection="1">
      <protection hidden="1"/>
    </xf>
    <xf numFmtId="39" fontId="11" fillId="0" borderId="0" xfId="0" quotePrefix="1" applyNumberFormat="1" applyFont="1" applyBorder="1" applyProtection="1">
      <protection hidden="1"/>
    </xf>
    <xf numFmtId="41" fontId="11" fillId="0" borderId="0" xfId="29" applyNumberFormat="1" applyFont="1" applyFill="1" applyBorder="1" applyAlignment="1" applyProtection="1">
      <alignment horizontal="center"/>
      <protection hidden="1"/>
    </xf>
    <xf numFmtId="0" fontId="14" fillId="37" borderId="0" xfId="0" applyFont="1" applyFill="1" applyBorder="1" applyAlignment="1" applyProtection="1">
      <protection hidden="1"/>
    </xf>
    <xf numFmtId="0" fontId="11" fillId="37" borderId="0" xfId="0" quotePrefix="1" applyFont="1" applyFill="1" applyAlignment="1" applyProtection="1">
      <alignment horizontal="center" vertical="top"/>
      <protection hidden="1"/>
    </xf>
    <xf numFmtId="39" fontId="11" fillId="37" borderId="0" xfId="0" applyNumberFormat="1" applyFont="1" applyFill="1" applyAlignment="1" applyProtection="1"/>
    <xf numFmtId="39" fontId="11" fillId="37" borderId="0" xfId="0" applyNumberFormat="1" applyFont="1" applyFill="1" applyAlignment="1" applyProtection="1">
      <alignment vertical="top" wrapText="1"/>
      <protection hidden="1"/>
    </xf>
    <xf numFmtId="39" fontId="11" fillId="37" borderId="39" xfId="0" applyNumberFormat="1" applyFont="1" applyFill="1" applyBorder="1" applyAlignment="1" applyProtection="1">
      <alignment horizontal="center" vertical="top" wrapText="1"/>
    </xf>
    <xf numFmtId="39" fontId="14" fillId="37" borderId="0" xfId="0" applyNumberFormat="1" applyFont="1" applyFill="1" applyProtection="1">
      <protection hidden="1"/>
    </xf>
    <xf numFmtId="0" fontId="11" fillId="37" borderId="0" xfId="0" quotePrefix="1" applyFont="1" applyFill="1" applyAlignment="1" applyProtection="1">
      <alignment horizontal="center" vertical="top"/>
    </xf>
    <xf numFmtId="39" fontId="11" fillId="37" borderId="0" xfId="0" applyNumberFormat="1" applyFont="1" applyFill="1" applyProtection="1"/>
    <xf numFmtId="39" fontId="11" fillId="37" borderId="0" xfId="0" applyNumberFormat="1" applyFont="1" applyFill="1" applyBorder="1" applyAlignment="1" applyProtection="1">
      <protection hidden="1"/>
    </xf>
    <xf numFmtId="39" fontId="11" fillId="37" borderId="0" xfId="0" applyNumberFormat="1" applyFont="1" applyFill="1" applyAlignment="1" applyProtection="1">
      <alignment horizontal="justify" vertical="top" wrapText="1"/>
      <protection hidden="1"/>
    </xf>
    <xf numFmtId="39" fontId="11" fillId="37" borderId="16" xfId="0" applyNumberFormat="1" applyFont="1" applyFill="1" applyBorder="1" applyAlignment="1" applyProtection="1">
      <alignment horizontal="center" vertical="top" wrapText="1"/>
    </xf>
    <xf numFmtId="0" fontId="11" fillId="37" borderId="0" xfId="104" applyFont="1" applyFill="1" applyBorder="1" applyProtection="1">
      <protection hidden="1"/>
    </xf>
    <xf numFmtId="49" fontId="11" fillId="37" borderId="0" xfId="104" applyNumberFormat="1" applyFont="1" applyFill="1" applyBorder="1" applyProtection="1">
      <protection hidden="1"/>
    </xf>
    <xf numFmtId="41" fontId="11" fillId="37" borderId="0" xfId="104" applyNumberFormat="1" applyFont="1" applyFill="1" applyBorder="1" applyProtection="1">
      <protection hidden="1"/>
    </xf>
    <xf numFmtId="49" fontId="13" fillId="37" borderId="0" xfId="104" applyNumberFormat="1" applyFont="1" applyFill="1" applyBorder="1" applyProtection="1">
      <protection hidden="1"/>
    </xf>
    <xf numFmtId="0" fontId="11" fillId="37" borderId="0" xfId="104" applyFont="1" applyFill="1" applyProtection="1">
      <protection hidden="1"/>
    </xf>
    <xf numFmtId="0" fontId="11" fillId="37" borderId="0" xfId="104" quotePrefix="1" applyFont="1" applyFill="1" applyBorder="1" applyAlignment="1" applyProtection="1">
      <alignment horizontal="center" vertical="top"/>
      <protection hidden="1"/>
    </xf>
    <xf numFmtId="0" fontId="11" fillId="37" borderId="0" xfId="104" applyFont="1" applyFill="1" applyBorder="1" applyAlignment="1" applyProtection="1">
      <alignment horizontal="right"/>
      <protection hidden="1"/>
    </xf>
    <xf numFmtId="0" fontId="11" fillId="37" borderId="0" xfId="104" quotePrefix="1" applyFont="1" applyFill="1" applyBorder="1" applyProtection="1">
      <protection hidden="1"/>
    </xf>
    <xf numFmtId="0" fontId="11" fillId="37" borderId="0" xfId="104" applyFont="1" applyFill="1" applyBorder="1" applyAlignment="1" applyProtection="1">
      <alignment vertical="top" wrapText="1"/>
      <protection hidden="1"/>
    </xf>
    <xf numFmtId="39" fontId="14" fillId="0" borderId="0" xfId="0" applyNumberFormat="1" applyFont="1" applyFill="1" applyAlignment="1" applyProtection="1">
      <alignment horizontal="justify" vertical="top" wrapText="1"/>
      <protection hidden="1"/>
    </xf>
    <xf numFmtId="39" fontId="11" fillId="0" borderId="0" xfId="0" applyNumberFormat="1" applyFont="1" applyFill="1" applyAlignment="1" applyProtection="1">
      <alignment horizontal="justify" vertical="top" wrapText="1"/>
      <protection hidden="1"/>
    </xf>
    <xf numFmtId="0" fontId="14" fillId="0" borderId="0" xfId="0" quotePrefix="1" applyFont="1" applyAlignment="1" applyProtection="1">
      <alignment horizontal="left" vertical="top"/>
      <protection hidden="1"/>
    </xf>
    <xf numFmtId="39" fontId="11" fillId="37" borderId="0" xfId="0" applyNumberFormat="1" applyFont="1" applyFill="1" applyAlignment="1" applyProtection="1">
      <alignment vertical="top"/>
    </xf>
    <xf numFmtId="0" fontId="13" fillId="33" borderId="16" xfId="0" applyFont="1" applyFill="1" applyBorder="1" applyAlignment="1" applyProtection="1">
      <alignment horizontal="center"/>
      <protection locked="0" hidden="1"/>
    </xf>
    <xf numFmtId="39" fontId="13" fillId="38" borderId="26" xfId="0" applyNumberFormat="1" applyFont="1" applyFill="1" applyBorder="1" applyAlignment="1" applyProtection="1">
      <alignment horizontal="left" vertical="center"/>
      <protection hidden="1"/>
    </xf>
    <xf numFmtId="0" fontId="13" fillId="38" borderId="0" xfId="0" applyFont="1" applyFill="1" applyBorder="1" applyAlignment="1" applyProtection="1">
      <protection hidden="1"/>
    </xf>
    <xf numFmtId="39" fontId="14" fillId="38" borderId="0" xfId="0" applyNumberFormat="1" applyFont="1" applyFill="1" applyBorder="1" applyAlignment="1" applyProtection="1">
      <alignment horizontal="left" vertical="top"/>
      <protection hidden="1"/>
    </xf>
    <xf numFmtId="39" fontId="14" fillId="38" borderId="0" xfId="0" applyNumberFormat="1" applyFont="1" applyFill="1" applyBorder="1" applyAlignment="1" applyProtection="1">
      <protection hidden="1"/>
    </xf>
    <xf numFmtId="39" fontId="11" fillId="38" borderId="0" xfId="0" quotePrefix="1" applyNumberFormat="1" applyFont="1" applyFill="1" applyBorder="1" applyAlignment="1" applyProtection="1">
      <alignment horizontal="left" vertical="top"/>
      <protection hidden="1"/>
    </xf>
    <xf numFmtId="0" fontId="11" fillId="38" borderId="0" xfId="0" applyFont="1" applyFill="1" applyBorder="1" applyAlignment="1" applyProtection="1">
      <protection hidden="1"/>
    </xf>
    <xf numFmtId="39" fontId="11" fillId="38" borderId="0" xfId="0" applyNumberFormat="1" applyFont="1" applyFill="1" applyBorder="1" applyAlignment="1" applyProtection="1">
      <alignment horizontal="left" vertical="top" indent="1"/>
      <protection hidden="1"/>
    </xf>
    <xf numFmtId="39" fontId="11" fillId="38" borderId="0" xfId="0" applyNumberFormat="1" applyFont="1" applyFill="1" applyBorder="1" applyAlignment="1" applyProtection="1">
      <alignment horizontal="left" vertical="top"/>
      <protection hidden="1"/>
    </xf>
    <xf numFmtId="9" fontId="14" fillId="38" borderId="0" xfId="72" applyFont="1" applyFill="1" applyBorder="1" applyAlignment="1" applyProtection="1">
      <alignment horizontal="center" vertical="top" wrapText="1"/>
      <protection hidden="1"/>
    </xf>
    <xf numFmtId="166" fontId="13" fillId="38" borderId="0" xfId="29" applyNumberFormat="1" applyFont="1" applyFill="1" applyBorder="1" applyAlignment="1" applyProtection="1">
      <alignment horizontal="center"/>
      <protection hidden="1"/>
    </xf>
    <xf numFmtId="39" fontId="14" fillId="38" borderId="0" xfId="0" quotePrefix="1" applyNumberFormat="1" applyFont="1" applyFill="1" applyBorder="1" applyProtection="1">
      <protection hidden="1"/>
    </xf>
    <xf numFmtId="39" fontId="14" fillId="38" borderId="0" xfId="0" applyNumberFormat="1" applyFont="1" applyFill="1" applyBorder="1" applyProtection="1">
      <protection hidden="1"/>
    </xf>
    <xf numFmtId="39" fontId="14" fillId="38" borderId="0" xfId="0" applyNumberFormat="1" applyFont="1" applyFill="1" applyBorder="1" applyAlignment="1" applyProtection="1">
      <alignment horizontal="left"/>
      <protection hidden="1"/>
    </xf>
    <xf numFmtId="39" fontId="11" fillId="38" borderId="0" xfId="0" quotePrefix="1" applyNumberFormat="1" applyFont="1" applyFill="1" applyBorder="1" applyProtection="1">
      <protection hidden="1"/>
    </xf>
    <xf numFmtId="0" fontId="11" fillId="38" borderId="0" xfId="0" applyFont="1" applyFill="1" applyProtection="1"/>
    <xf numFmtId="39" fontId="11" fillId="38" borderId="0" xfId="0" applyNumberFormat="1" applyFont="1" applyFill="1" applyBorder="1" applyProtection="1">
      <protection hidden="1"/>
    </xf>
    <xf numFmtId="39" fontId="11" fillId="38" borderId="0" xfId="0" applyNumberFormat="1" applyFont="1" applyFill="1" applyBorder="1" applyAlignment="1" applyProtection="1">
      <alignment horizontal="left"/>
      <protection hidden="1"/>
    </xf>
    <xf numFmtId="39" fontId="13" fillId="38" borderId="0" xfId="0" quotePrefix="1" applyNumberFormat="1" applyFont="1" applyFill="1" applyBorder="1" applyProtection="1">
      <protection hidden="1"/>
    </xf>
    <xf numFmtId="39" fontId="13" fillId="38" borderId="26" xfId="0" applyNumberFormat="1" applyFont="1" applyFill="1" applyBorder="1" applyAlignment="1" applyProtection="1">
      <alignment horizontal="left" vertical="top"/>
      <protection hidden="1"/>
    </xf>
    <xf numFmtId="39" fontId="16" fillId="38" borderId="26" xfId="0" applyNumberFormat="1" applyFont="1" applyFill="1" applyBorder="1" applyProtection="1">
      <protection hidden="1"/>
    </xf>
    <xf numFmtId="39" fontId="15" fillId="38" borderId="26" xfId="0" applyNumberFormat="1" applyFont="1" applyFill="1" applyBorder="1" applyAlignment="1" applyProtection="1">
      <alignment horizontal="left" vertical="center"/>
      <protection hidden="1"/>
    </xf>
    <xf numFmtId="0" fontId="13" fillId="38" borderId="0" xfId="102" applyFont="1" applyFill="1" applyAlignment="1" applyProtection="1">
      <alignment horizontal="left"/>
      <protection hidden="1"/>
    </xf>
    <xf numFmtId="49" fontId="13" fillId="38" borderId="0" xfId="102" applyNumberFormat="1" applyFont="1" applyFill="1" applyBorder="1" applyAlignment="1" applyProtection="1">
      <protection hidden="1"/>
    </xf>
    <xf numFmtId="0" fontId="11" fillId="38" borderId="0" xfId="102" applyFont="1" applyFill="1" applyBorder="1" applyAlignment="1" applyProtection="1">
      <protection hidden="1"/>
    </xf>
    <xf numFmtId="0" fontId="11" fillId="38" borderId="0" xfId="102" applyFont="1" applyFill="1" applyAlignment="1" applyProtection="1">
      <protection hidden="1"/>
    </xf>
    <xf numFmtId="49" fontId="11" fillId="38" borderId="0" xfId="102" applyNumberFormat="1" applyFont="1" applyFill="1" applyBorder="1" applyAlignment="1" applyProtection="1">
      <alignment horizontal="left"/>
      <protection hidden="1"/>
    </xf>
    <xf numFmtId="49" fontId="13" fillId="38" borderId="0" xfId="102" applyNumberFormat="1" applyFont="1" applyFill="1" applyBorder="1" applyAlignment="1" applyProtection="1">
      <alignment vertical="top"/>
      <protection hidden="1"/>
    </xf>
    <xf numFmtId="0" fontId="13" fillId="38" borderId="0" xfId="102" applyFont="1" applyFill="1" applyBorder="1" applyAlignment="1" applyProtection="1">
      <protection hidden="1"/>
    </xf>
    <xf numFmtId="0" fontId="13" fillId="38" borderId="0" xfId="102" applyFont="1" applyFill="1" applyAlignment="1" applyProtection="1">
      <protection hidden="1"/>
    </xf>
    <xf numFmtId="49" fontId="11" fillId="38" borderId="0" xfId="102" applyNumberFormat="1" applyFont="1" applyFill="1" applyBorder="1" applyAlignment="1" applyProtection="1">
      <alignment horizontal="center"/>
      <protection hidden="1"/>
    </xf>
    <xf numFmtId="49" fontId="13" fillId="38" borderId="0" xfId="102" applyNumberFormat="1" applyFont="1" applyFill="1" applyBorder="1" applyAlignment="1" applyProtection="1">
      <alignment vertical="center"/>
      <protection hidden="1"/>
    </xf>
    <xf numFmtId="0" fontId="11" fillId="38" borderId="0" xfId="102" applyFont="1" applyFill="1" applyBorder="1" applyProtection="1">
      <protection hidden="1"/>
    </xf>
    <xf numFmtId="49" fontId="11" fillId="38" borderId="0" xfId="102" applyNumberFormat="1" applyFont="1" applyFill="1" applyBorder="1" applyProtection="1">
      <protection hidden="1"/>
    </xf>
    <xf numFmtId="0" fontId="11" fillId="38" borderId="0" xfId="102" applyFont="1" applyFill="1" applyProtection="1">
      <protection hidden="1"/>
    </xf>
    <xf numFmtId="49" fontId="13" fillId="38" borderId="0" xfId="102" applyNumberFormat="1" applyFont="1" applyFill="1" applyBorder="1" applyProtection="1">
      <protection hidden="1"/>
    </xf>
    <xf numFmtId="0" fontId="11" fillId="38" borderId="0" xfId="102" quotePrefix="1" applyFont="1" applyFill="1" applyBorder="1" applyAlignment="1" applyProtection="1">
      <alignment horizontal="center" vertical="top"/>
      <protection hidden="1"/>
    </xf>
    <xf numFmtId="0" fontId="11" fillId="38" borderId="0" xfId="102" applyFont="1" applyFill="1" applyBorder="1" applyAlignment="1" applyProtection="1">
      <alignment vertical="top"/>
      <protection hidden="1"/>
    </xf>
    <xf numFmtId="49" fontId="11" fillId="38" borderId="0" xfId="102" applyNumberFormat="1" applyFont="1" applyFill="1" applyProtection="1">
      <protection hidden="1"/>
    </xf>
    <xf numFmtId="0" fontId="13" fillId="38" borderId="0" xfId="60" applyFont="1" applyFill="1" applyBorder="1" applyProtection="1">
      <protection hidden="1"/>
    </xf>
    <xf numFmtId="0" fontId="13" fillId="38" borderId="0" xfId="60" applyFont="1" applyFill="1" applyProtection="1">
      <protection hidden="1"/>
    </xf>
    <xf numFmtId="49" fontId="14" fillId="38" borderId="0" xfId="60" applyNumberFormat="1" applyFont="1" applyFill="1" applyProtection="1">
      <protection hidden="1"/>
    </xf>
    <xf numFmtId="0" fontId="14" fillId="38" borderId="0" xfId="60" applyFont="1" applyFill="1" applyProtection="1">
      <protection hidden="1"/>
    </xf>
    <xf numFmtId="0" fontId="14" fillId="38" borderId="0" xfId="60" applyFont="1" applyFill="1" applyBorder="1" applyProtection="1">
      <protection hidden="1"/>
    </xf>
    <xf numFmtId="49" fontId="14" fillId="38" borderId="0" xfId="60" applyNumberFormat="1" applyFont="1" applyFill="1" applyBorder="1" applyAlignment="1" applyProtection="1">
      <alignment horizontal="left"/>
      <protection hidden="1"/>
    </xf>
    <xf numFmtId="41" fontId="14" fillId="38" borderId="0" xfId="60" applyNumberFormat="1" applyFont="1" applyFill="1" applyBorder="1" applyProtection="1">
      <protection hidden="1"/>
    </xf>
    <xf numFmtId="0" fontId="11" fillId="38" borderId="0" xfId="60" applyFont="1" applyFill="1" applyBorder="1" applyProtection="1">
      <protection hidden="1"/>
    </xf>
    <xf numFmtId="0" fontId="14" fillId="38" borderId="0" xfId="60" applyFont="1" applyFill="1" applyBorder="1" applyAlignment="1" applyProtection="1">
      <alignment horizontal="left" indent="1"/>
      <protection hidden="1"/>
    </xf>
    <xf numFmtId="0" fontId="15" fillId="38" borderId="51" xfId="58" applyFont="1" applyFill="1" applyBorder="1" applyAlignment="1" applyProtection="1">
      <alignment horizontal="left" vertical="center"/>
      <protection hidden="1"/>
    </xf>
    <xf numFmtId="41" fontId="15" fillId="38" borderId="51" xfId="58" applyNumberFormat="1" applyFont="1" applyFill="1" applyBorder="1" applyAlignment="1" applyProtection="1">
      <alignment horizontal="left" vertical="center"/>
      <protection hidden="1"/>
    </xf>
    <xf numFmtId="0" fontId="13" fillId="38" borderId="51" xfId="58" applyFont="1" applyFill="1" applyBorder="1" applyAlignment="1" applyProtection="1">
      <alignment horizontal="left" vertical="center"/>
      <protection hidden="1"/>
    </xf>
    <xf numFmtId="0" fontId="17" fillId="38" borderId="0" xfId="58" applyFont="1" applyFill="1" applyBorder="1" applyAlignment="1" applyProtection="1">
      <alignment horizontal="center" vertical="center" wrapText="1"/>
      <protection hidden="1"/>
    </xf>
    <xf numFmtId="9" fontId="14" fillId="38" borderId="85" xfId="72" applyFont="1" applyFill="1" applyBorder="1" applyAlignment="1" applyProtection="1">
      <alignment horizontal="left"/>
      <protection locked="0" hidden="1"/>
    </xf>
    <xf numFmtId="9" fontId="14" fillId="38" borderId="6" xfId="72" applyFont="1" applyFill="1" applyBorder="1" applyAlignment="1" applyProtection="1">
      <alignment horizontal="left"/>
      <protection locked="0" hidden="1"/>
    </xf>
    <xf numFmtId="41" fontId="13" fillId="38" borderId="51" xfId="58" applyNumberFormat="1" applyFont="1" applyFill="1" applyBorder="1" applyAlignment="1" applyProtection="1">
      <alignment horizontal="left" vertical="center"/>
      <protection hidden="1"/>
    </xf>
    <xf numFmtId="49" fontId="11" fillId="37" borderId="0" xfId="102" applyNumberFormat="1" applyFont="1" applyFill="1" applyBorder="1" applyAlignment="1" applyProtection="1">
      <alignment vertical="top"/>
      <protection hidden="1"/>
    </xf>
    <xf numFmtId="39" fontId="14" fillId="37" borderId="0" xfId="0" applyNumberFormat="1" applyFont="1" applyFill="1" applyBorder="1" applyAlignment="1" applyProtection="1">
      <alignment horizontal="left" vertical="top"/>
      <protection hidden="1"/>
    </xf>
    <xf numFmtId="39" fontId="14" fillId="37" borderId="0" xfId="0" applyNumberFormat="1" applyFont="1" applyFill="1" applyBorder="1" applyProtection="1">
      <protection hidden="1"/>
    </xf>
    <xf numFmtId="49" fontId="13" fillId="0" borderId="0" xfId="104" applyNumberFormat="1" applyFont="1" applyFill="1" applyBorder="1" applyProtection="1">
      <protection hidden="1"/>
    </xf>
    <xf numFmtId="0" fontId="8" fillId="33" borderId="82" xfId="0" applyFont="1" applyFill="1" applyBorder="1" applyAlignment="1" applyProtection="1">
      <alignment horizontal="center" vertical="center" wrapText="1"/>
      <protection locked="0" hidden="1"/>
    </xf>
    <xf numFmtId="0" fontId="8" fillId="33" borderId="83" xfId="0" applyFont="1" applyFill="1" applyBorder="1" applyAlignment="1" applyProtection="1">
      <alignment horizontal="center" vertical="center" wrapText="1"/>
      <protection locked="0" hidden="1"/>
    </xf>
    <xf numFmtId="0" fontId="8" fillId="33" borderId="71" xfId="0" applyFont="1" applyFill="1" applyBorder="1" applyAlignment="1" applyProtection="1">
      <alignment horizontal="center" vertical="center" wrapText="1"/>
      <protection locked="0" hidden="1"/>
    </xf>
    <xf numFmtId="0" fontId="22" fillId="0" borderId="0" xfId="63" applyFont="1" applyBorder="1" applyAlignment="1">
      <alignment horizontal="center" vertical="center" wrapText="1"/>
    </xf>
    <xf numFmtId="0" fontId="2" fillId="0" borderId="56" xfId="0" applyFont="1" applyBorder="1" applyAlignment="1">
      <alignment horizontal="left" vertical="center" wrapText="1"/>
    </xf>
    <xf numFmtId="0" fontId="2" fillId="0" borderId="28" xfId="0" applyFont="1" applyBorder="1" applyAlignment="1">
      <alignment horizontal="left" vertical="center" wrapText="1"/>
    </xf>
    <xf numFmtId="0" fontId="2" fillId="0" borderId="57" xfId="0" applyFont="1" applyBorder="1" applyAlignment="1">
      <alignment horizontal="left" vertical="center" wrapText="1"/>
    </xf>
    <xf numFmtId="0" fontId="5" fillId="32" borderId="55" xfId="0" applyFont="1" applyFill="1" applyBorder="1" applyAlignment="1">
      <alignment horizontal="center" vertical="center" wrapText="1"/>
    </xf>
    <xf numFmtId="0" fontId="5" fillId="32" borderId="40" xfId="0" applyFont="1" applyFill="1" applyBorder="1" applyAlignment="1">
      <alignment horizontal="center" vertical="center" wrapText="1"/>
    </xf>
    <xf numFmtId="0" fontId="5" fillId="32" borderId="29" xfId="0" applyFont="1" applyFill="1" applyBorder="1" applyAlignment="1">
      <alignment horizontal="center" vertical="center" wrapText="1"/>
    </xf>
    <xf numFmtId="0" fontId="8" fillId="33" borderId="14" xfId="0" applyFont="1" applyFill="1" applyBorder="1" applyAlignment="1" applyProtection="1">
      <alignment horizontal="center" vertical="center" wrapText="1"/>
      <protection locked="0" hidden="1"/>
    </xf>
    <xf numFmtId="0" fontId="8" fillId="33" borderId="17" xfId="0" applyFont="1" applyFill="1" applyBorder="1" applyAlignment="1" applyProtection="1">
      <alignment horizontal="center" vertical="center" wrapText="1"/>
      <protection locked="0" hidden="1"/>
    </xf>
    <xf numFmtId="0" fontId="8" fillId="33" borderId="15" xfId="0" applyFont="1" applyFill="1" applyBorder="1" applyAlignment="1" applyProtection="1">
      <alignment horizontal="center" vertical="center" wrapText="1"/>
      <protection locked="0" hidden="1"/>
    </xf>
    <xf numFmtId="0" fontId="8" fillId="33" borderId="18" xfId="0" applyFont="1" applyFill="1" applyBorder="1" applyAlignment="1" applyProtection="1">
      <alignment horizontal="center" vertical="center" wrapText="1"/>
      <protection locked="0" hidden="1"/>
    </xf>
    <xf numFmtId="0" fontId="2" fillId="0" borderId="14" xfId="0" applyFont="1" applyBorder="1" applyAlignment="1">
      <alignment horizontal="center" vertical="center" wrapText="1"/>
    </xf>
    <xf numFmtId="0" fontId="4" fillId="0" borderId="0" xfId="0" applyFont="1" applyBorder="1"/>
    <xf numFmtId="0" fontId="4" fillId="0" borderId="15" xfId="0" applyFont="1" applyBorder="1"/>
    <xf numFmtId="0" fontId="2" fillId="0" borderId="14" xfId="0" applyFont="1" applyBorder="1" applyAlignment="1">
      <alignment vertical="top" wrapText="1"/>
    </xf>
    <xf numFmtId="0" fontId="2" fillId="0" borderId="0" xfId="0" applyFont="1" applyBorder="1" applyAlignment="1">
      <alignment vertical="top" wrapText="1"/>
    </xf>
    <xf numFmtId="0" fontId="2" fillId="0" borderId="15" xfId="0" applyFont="1" applyBorder="1" applyAlignment="1">
      <alignment vertical="top" wrapText="1"/>
    </xf>
    <xf numFmtId="0" fontId="10" fillId="0" borderId="0" xfId="63" applyFont="1" applyBorder="1" applyAlignment="1">
      <alignment horizontal="center"/>
    </xf>
    <xf numFmtId="39" fontId="11" fillId="0" borderId="0" xfId="0" applyNumberFormat="1" applyFont="1" applyFill="1" applyBorder="1" applyAlignment="1" applyProtection="1">
      <alignment horizontal="justify" vertical="top" wrapText="1"/>
      <protection hidden="1"/>
    </xf>
    <xf numFmtId="39" fontId="14" fillId="0" borderId="0" xfId="0" applyNumberFormat="1" applyFont="1" applyFill="1" applyBorder="1" applyAlignment="1" applyProtection="1">
      <alignment horizontal="justify" vertical="top" wrapText="1"/>
      <protection hidden="1"/>
    </xf>
    <xf numFmtId="39" fontId="11" fillId="0" borderId="0" xfId="0" applyNumberFormat="1" applyFont="1" applyFill="1" applyBorder="1" applyAlignment="1" applyProtection="1">
      <alignment horizontal="left" vertical="top" wrapText="1"/>
      <protection hidden="1"/>
    </xf>
    <xf numFmtId="39" fontId="11" fillId="0" borderId="0" xfId="0" applyNumberFormat="1" applyFont="1" applyFill="1" applyAlignment="1" applyProtection="1">
      <alignment horizontal="justify" vertical="top" wrapText="1"/>
      <protection hidden="1"/>
    </xf>
    <xf numFmtId="39" fontId="14" fillId="0" borderId="0" xfId="0" applyNumberFormat="1" applyFont="1" applyFill="1" applyAlignment="1" applyProtection="1">
      <alignment horizontal="justify" vertical="top" wrapText="1"/>
      <protection hidden="1"/>
    </xf>
    <xf numFmtId="39" fontId="14" fillId="0" borderId="0" xfId="0" applyNumberFormat="1" applyFont="1" applyAlignment="1" applyProtection="1">
      <alignment horizontal="justify" vertical="top" wrapText="1"/>
      <protection hidden="1"/>
    </xf>
    <xf numFmtId="39" fontId="11" fillId="0" borderId="0" xfId="0" applyNumberFormat="1" applyFont="1" applyAlignment="1" applyProtection="1">
      <alignment horizontal="justify" vertical="top" wrapText="1"/>
      <protection hidden="1"/>
    </xf>
    <xf numFmtId="39" fontId="11" fillId="0" borderId="0" xfId="0" applyNumberFormat="1" applyFont="1" applyAlignment="1" applyProtection="1">
      <alignment horizontal="left" vertical="top" wrapText="1"/>
      <protection hidden="1"/>
    </xf>
    <xf numFmtId="39" fontId="14" fillId="0" borderId="0" xfId="0" applyNumberFormat="1" applyFont="1" applyAlignment="1" applyProtection="1">
      <alignment horizontal="left" vertical="top" wrapText="1"/>
      <protection hidden="1"/>
    </xf>
    <xf numFmtId="39" fontId="11" fillId="0" borderId="0" xfId="0" applyNumberFormat="1" applyFont="1" applyFill="1" applyAlignment="1" applyProtection="1">
      <alignment horizontal="left" vertical="top" wrapText="1"/>
      <protection hidden="1"/>
    </xf>
    <xf numFmtId="0" fontId="14" fillId="0" borderId="0" xfId="0" applyFont="1" applyAlignment="1" applyProtection="1">
      <alignment horizontal="left" vertical="top" wrapText="1"/>
      <protection hidden="1"/>
    </xf>
    <xf numFmtId="39" fontId="15" fillId="32" borderId="84" xfId="0" applyNumberFormat="1" applyFont="1" applyFill="1" applyBorder="1" applyAlignment="1" applyProtection="1">
      <alignment horizontal="center" vertical="center" wrapText="1"/>
      <protection hidden="1"/>
    </xf>
    <xf numFmtId="39" fontId="15" fillId="32" borderId="40" xfId="0" applyNumberFormat="1" applyFont="1" applyFill="1" applyBorder="1" applyAlignment="1" applyProtection="1">
      <alignment horizontal="center" vertical="center" wrapText="1"/>
      <protection hidden="1"/>
    </xf>
    <xf numFmtId="39" fontId="15" fillId="32" borderId="51" xfId="0" applyNumberFormat="1" applyFont="1" applyFill="1" applyBorder="1" applyAlignment="1" applyProtection="1">
      <alignment horizontal="center" vertical="center" wrapText="1"/>
      <protection hidden="1"/>
    </xf>
    <xf numFmtId="39" fontId="14" fillId="0" borderId="0" xfId="0" applyNumberFormat="1" applyFont="1" applyBorder="1" applyAlignment="1" applyProtection="1">
      <alignment horizontal="left" vertical="top" wrapText="1"/>
      <protection hidden="1"/>
    </xf>
    <xf numFmtId="39" fontId="15" fillId="32" borderId="37" xfId="0" applyNumberFormat="1" applyFont="1" applyFill="1" applyBorder="1" applyAlignment="1" applyProtection="1">
      <alignment horizontal="center" vertical="center" textRotation="90" wrapText="1"/>
      <protection hidden="1"/>
    </xf>
    <xf numFmtId="39" fontId="15" fillId="32" borderId="0" xfId="0" applyNumberFormat="1" applyFont="1" applyFill="1" applyBorder="1" applyAlignment="1" applyProtection="1">
      <alignment horizontal="center" vertical="center" textRotation="90" wrapText="1"/>
      <protection hidden="1"/>
    </xf>
    <xf numFmtId="39" fontId="15" fillId="32" borderId="54" xfId="0" applyNumberFormat="1" applyFont="1" applyFill="1" applyBorder="1" applyAlignment="1" applyProtection="1">
      <alignment horizontal="center" vertical="center" textRotation="90" wrapText="1"/>
      <protection hidden="1"/>
    </xf>
    <xf numFmtId="39" fontId="15" fillId="32" borderId="80" xfId="0" applyNumberFormat="1" applyFont="1" applyFill="1" applyBorder="1" applyAlignment="1" applyProtection="1">
      <alignment horizontal="center" vertical="center" wrapText="1"/>
      <protection hidden="1"/>
    </xf>
    <xf numFmtId="39" fontId="15" fillId="32" borderId="81" xfId="0" applyNumberFormat="1" applyFont="1" applyFill="1" applyBorder="1" applyAlignment="1" applyProtection="1">
      <alignment horizontal="center" vertical="center" wrapText="1"/>
      <protection hidden="1"/>
    </xf>
    <xf numFmtId="39" fontId="15" fillId="32" borderId="76" xfId="0" applyNumberFormat="1" applyFont="1" applyFill="1" applyBorder="1" applyAlignment="1" applyProtection="1">
      <alignment horizontal="center" vertical="center" wrapText="1"/>
      <protection hidden="1"/>
    </xf>
    <xf numFmtId="39" fontId="15" fillId="32" borderId="77" xfId="0" applyNumberFormat="1" applyFont="1" applyFill="1" applyBorder="1" applyAlignment="1" applyProtection="1">
      <alignment horizontal="center" vertical="center" wrapText="1"/>
      <protection hidden="1"/>
    </xf>
    <xf numFmtId="39" fontId="15" fillId="32" borderId="16" xfId="0" applyNumberFormat="1" applyFont="1" applyFill="1" applyBorder="1" applyAlignment="1" applyProtection="1">
      <alignment horizontal="center" vertical="center" wrapText="1"/>
      <protection hidden="1"/>
    </xf>
    <xf numFmtId="39" fontId="15" fillId="32" borderId="55" xfId="0" applyNumberFormat="1" applyFont="1" applyFill="1" applyBorder="1" applyAlignment="1" applyProtection="1">
      <alignment horizontal="center" vertical="center" wrapText="1"/>
      <protection hidden="1"/>
    </xf>
    <xf numFmtId="39" fontId="15" fillId="32" borderId="78" xfId="0" applyNumberFormat="1" applyFont="1" applyFill="1" applyBorder="1" applyAlignment="1" applyProtection="1">
      <alignment horizontal="center" vertical="center" wrapText="1"/>
      <protection hidden="1"/>
    </xf>
    <xf numFmtId="39" fontId="15" fillId="32" borderId="69" xfId="0" applyNumberFormat="1" applyFont="1" applyFill="1" applyBorder="1" applyAlignment="1" applyProtection="1">
      <alignment horizontal="center" vertical="center" wrapText="1"/>
      <protection hidden="1"/>
    </xf>
    <xf numFmtId="39" fontId="15" fillId="32" borderId="79" xfId="0" applyNumberFormat="1" applyFont="1" applyFill="1" applyBorder="1" applyAlignment="1" applyProtection="1">
      <alignment horizontal="center" vertical="center" wrapText="1"/>
      <protection hidden="1"/>
    </xf>
    <xf numFmtId="39" fontId="15" fillId="32" borderId="73" xfId="0" applyNumberFormat="1" applyFont="1" applyFill="1" applyBorder="1" applyAlignment="1" applyProtection="1">
      <alignment horizontal="center" vertical="center" wrapText="1"/>
      <protection hidden="1"/>
    </xf>
    <xf numFmtId="39" fontId="15" fillId="32" borderId="74" xfId="0" applyNumberFormat="1" applyFont="1" applyFill="1" applyBorder="1" applyAlignment="1" applyProtection="1">
      <alignment horizontal="center" vertical="center" wrapText="1"/>
      <protection hidden="1"/>
    </xf>
    <xf numFmtId="39" fontId="15" fillId="32" borderId="75" xfId="0" applyNumberFormat="1" applyFont="1" applyFill="1" applyBorder="1" applyAlignment="1" applyProtection="1">
      <alignment horizontal="center" vertical="center" wrapText="1"/>
      <protection hidden="1"/>
    </xf>
    <xf numFmtId="0" fontId="14" fillId="0" borderId="0" xfId="0" applyFont="1" applyAlignment="1" applyProtection="1">
      <alignment horizontal="justify" vertical="top"/>
      <protection hidden="1"/>
    </xf>
    <xf numFmtId="0" fontId="15" fillId="32" borderId="24" xfId="0" applyFont="1" applyFill="1" applyBorder="1" applyAlignment="1" applyProtection="1">
      <alignment horizontal="left" vertical="center" wrapText="1" indent="1"/>
      <protection hidden="1"/>
    </xf>
    <xf numFmtId="0" fontId="17" fillId="0" borderId="6" xfId="0" applyFont="1" applyFill="1" applyBorder="1" applyAlignment="1" applyProtection="1">
      <alignment horizontal="left" vertical="center" wrapText="1" indent="1"/>
      <protection hidden="1"/>
    </xf>
    <xf numFmtId="0" fontId="17" fillId="0" borderId="46" xfId="0" applyFont="1" applyFill="1" applyBorder="1" applyAlignment="1" applyProtection="1">
      <alignment horizontal="left" vertical="center" wrapText="1" indent="1"/>
      <protection hidden="1"/>
    </xf>
    <xf numFmtId="0" fontId="17" fillId="0" borderId="85" xfId="0" applyFont="1" applyFill="1" applyBorder="1" applyAlignment="1" applyProtection="1">
      <alignment horizontal="left" vertical="center" wrapText="1" indent="1"/>
      <protection hidden="1"/>
    </xf>
    <xf numFmtId="0" fontId="17" fillId="0" borderId="22" xfId="0" applyFont="1" applyFill="1" applyBorder="1" applyAlignment="1" applyProtection="1">
      <alignment horizontal="left" vertical="center" wrapText="1" indent="1"/>
      <protection hidden="1"/>
    </xf>
    <xf numFmtId="0" fontId="15" fillId="35" borderId="51" xfId="0" applyFont="1" applyFill="1" applyBorder="1" applyAlignment="1" applyProtection="1">
      <alignment horizontal="left" vertical="center" wrapText="1"/>
      <protection hidden="1"/>
    </xf>
    <xf numFmtId="0" fontId="17" fillId="0" borderId="72" xfId="0" applyFont="1" applyFill="1" applyBorder="1" applyAlignment="1" applyProtection="1">
      <alignment horizontal="left" vertical="center" wrapText="1" indent="1"/>
      <protection hidden="1"/>
    </xf>
    <xf numFmtId="0" fontId="17" fillId="0" borderId="49" xfId="0" applyFont="1" applyFill="1" applyBorder="1" applyAlignment="1" applyProtection="1">
      <alignment horizontal="left" vertical="center" wrapText="1" indent="1"/>
      <protection hidden="1"/>
    </xf>
    <xf numFmtId="0" fontId="14" fillId="0" borderId="0" xfId="0" applyNumberFormat="1" applyFont="1" applyAlignment="1" applyProtection="1">
      <alignment horizontal="justify" vertical="top" wrapText="1"/>
      <protection hidden="1"/>
    </xf>
    <xf numFmtId="0" fontId="14" fillId="0" borderId="0" xfId="0" applyFont="1" applyAlignment="1" applyProtection="1">
      <alignment horizontal="justify" vertical="top" wrapText="1"/>
      <protection hidden="1"/>
    </xf>
    <xf numFmtId="0" fontId="14" fillId="37" borderId="0" xfId="0" applyNumberFormat="1" applyFont="1" applyFill="1" applyAlignment="1" applyProtection="1">
      <alignment horizontal="left" vertical="top" wrapText="1"/>
      <protection hidden="1"/>
    </xf>
    <xf numFmtId="0" fontId="11" fillId="37" borderId="0" xfId="0" applyNumberFormat="1" applyFont="1" applyFill="1" applyAlignment="1" applyProtection="1">
      <alignment horizontal="left" vertical="top" wrapText="1"/>
      <protection hidden="1"/>
    </xf>
    <xf numFmtId="0" fontId="14" fillId="33" borderId="6" xfId="0" applyFont="1" applyFill="1" applyBorder="1" applyAlignment="1" applyProtection="1">
      <alignment horizontal="center"/>
      <protection locked="0" hidden="1"/>
    </xf>
    <xf numFmtId="0" fontId="14" fillId="33" borderId="11" xfId="0" applyFont="1" applyFill="1" applyBorder="1" applyAlignment="1" applyProtection="1">
      <alignment horizontal="center"/>
      <protection locked="0" hidden="1"/>
    </xf>
    <xf numFmtId="41" fontId="14" fillId="33" borderId="6" xfId="0" applyNumberFormat="1" applyFont="1" applyFill="1" applyBorder="1" applyAlignment="1" applyProtection="1">
      <protection locked="0" hidden="1"/>
    </xf>
    <xf numFmtId="41" fontId="14" fillId="33" borderId="46" xfId="0" applyNumberFormat="1" applyFont="1" applyFill="1" applyBorder="1" applyAlignment="1" applyProtection="1">
      <protection locked="0" hidden="1"/>
    </xf>
    <xf numFmtId="41" fontId="14" fillId="33" borderId="11" xfId="0" applyNumberFormat="1" applyFont="1" applyFill="1" applyBorder="1" applyAlignment="1" applyProtection="1">
      <protection locked="0" hidden="1"/>
    </xf>
    <xf numFmtId="0" fontId="15" fillId="32" borderId="86" xfId="0" applyFont="1" applyFill="1" applyBorder="1" applyAlignment="1" applyProtection="1">
      <alignment horizontal="center" vertical="center" wrapText="1"/>
      <protection hidden="1"/>
    </xf>
    <xf numFmtId="0" fontId="15" fillId="32" borderId="87" xfId="0" applyFont="1" applyFill="1" applyBorder="1" applyAlignment="1" applyProtection="1">
      <alignment horizontal="center" vertical="center" wrapText="1"/>
      <protection hidden="1"/>
    </xf>
    <xf numFmtId="0" fontId="15" fillId="32" borderId="37" xfId="0" applyFont="1" applyFill="1" applyBorder="1" applyAlignment="1" applyProtection="1">
      <alignment horizontal="left" vertical="center"/>
      <protection hidden="1"/>
    </xf>
    <xf numFmtId="0" fontId="15" fillId="32" borderId="54" xfId="0" applyFont="1" applyFill="1" applyBorder="1" applyAlignment="1" applyProtection="1">
      <alignment horizontal="left" vertical="center"/>
      <protection hidden="1"/>
    </xf>
    <xf numFmtId="0" fontId="15" fillId="32" borderId="24" xfId="0" applyFont="1" applyFill="1" applyBorder="1" applyAlignment="1" applyProtection="1">
      <alignment horizontal="center"/>
      <protection hidden="1"/>
    </xf>
    <xf numFmtId="14" fontId="14" fillId="33" borderId="6" xfId="0" applyNumberFormat="1" applyFont="1" applyFill="1" applyBorder="1" applyAlignment="1" applyProtection="1">
      <alignment horizontal="center"/>
      <protection locked="0" hidden="1"/>
    </xf>
    <xf numFmtId="0" fontId="15" fillId="32" borderId="37" xfId="57" applyFont="1" applyFill="1" applyBorder="1" applyAlignment="1" applyProtection="1">
      <alignment horizontal="center"/>
      <protection hidden="1"/>
    </xf>
    <xf numFmtId="0" fontId="15" fillId="35" borderId="55" xfId="57" applyFont="1" applyFill="1" applyBorder="1" applyAlignment="1" applyProtection="1">
      <alignment horizontal="left"/>
      <protection hidden="1"/>
    </xf>
    <xf numFmtId="0" fontId="15" fillId="35" borderId="40" xfId="57" applyFont="1" applyFill="1" applyBorder="1" applyAlignment="1" applyProtection="1">
      <alignment horizontal="left"/>
      <protection hidden="1"/>
    </xf>
    <xf numFmtId="0" fontId="15" fillId="35" borderId="29" xfId="57" applyFont="1" applyFill="1" applyBorder="1" applyAlignment="1" applyProtection="1">
      <alignment horizontal="left"/>
      <protection hidden="1"/>
    </xf>
    <xf numFmtId="0" fontId="15" fillId="35" borderId="23" xfId="57" applyFont="1" applyFill="1" applyBorder="1" applyAlignment="1" applyProtection="1">
      <alignment horizontal="left"/>
      <protection hidden="1"/>
    </xf>
    <xf numFmtId="0" fontId="15" fillId="35" borderId="24" xfId="57" applyFont="1" applyFill="1" applyBorder="1" applyAlignment="1" applyProtection="1">
      <alignment horizontal="left"/>
      <protection hidden="1"/>
    </xf>
    <xf numFmtId="0" fontId="15" fillId="35" borderId="25" xfId="57" applyFont="1" applyFill="1" applyBorder="1" applyAlignment="1" applyProtection="1">
      <alignment horizontal="left"/>
      <protection hidden="1"/>
    </xf>
    <xf numFmtId="0" fontId="15" fillId="32" borderId="23" xfId="0" applyFont="1" applyFill="1" applyBorder="1" applyAlignment="1" applyProtection="1">
      <alignment horizontal="center" vertical="center" wrapText="1"/>
      <protection hidden="1"/>
    </xf>
    <xf numFmtId="0" fontId="15" fillId="32" borderId="24" xfId="0" applyFont="1" applyFill="1" applyBorder="1" applyAlignment="1" applyProtection="1">
      <alignment horizontal="center" vertical="center" wrapText="1"/>
      <protection hidden="1"/>
    </xf>
    <xf numFmtId="0" fontId="15" fillId="32" borderId="25" xfId="0" applyFont="1" applyFill="1" applyBorder="1" applyAlignment="1" applyProtection="1">
      <alignment horizontal="center" vertical="center" wrapText="1"/>
      <protection hidden="1"/>
    </xf>
    <xf numFmtId="0" fontId="13" fillId="33" borderId="56" xfId="0" applyFont="1" applyFill="1" applyBorder="1" applyAlignment="1" applyProtection="1">
      <alignment horizontal="center"/>
      <protection locked="0" hidden="1"/>
    </xf>
    <xf numFmtId="0" fontId="13" fillId="33" borderId="28" xfId="0" applyFont="1" applyFill="1" applyBorder="1" applyAlignment="1" applyProtection="1">
      <alignment horizontal="center"/>
      <protection locked="0" hidden="1"/>
    </xf>
    <xf numFmtId="0" fontId="13" fillId="33" borderId="57" xfId="0" applyFont="1" applyFill="1" applyBorder="1" applyAlignment="1" applyProtection="1">
      <alignment horizontal="center"/>
      <protection locked="0" hidden="1"/>
    </xf>
    <xf numFmtId="49" fontId="11" fillId="0" borderId="0" xfId="102" applyNumberFormat="1" applyFont="1" applyBorder="1" applyAlignment="1" applyProtection="1">
      <alignment horizontal="justify" vertical="top" wrapText="1"/>
      <protection hidden="1"/>
    </xf>
    <xf numFmtId="49" fontId="11" fillId="38" borderId="0" xfId="102" applyNumberFormat="1" applyFont="1" applyFill="1" applyBorder="1" applyAlignment="1" applyProtection="1">
      <alignment horizontal="justify" vertical="top" wrapText="1"/>
      <protection hidden="1"/>
    </xf>
    <xf numFmtId="49" fontId="13" fillId="0" borderId="0" xfId="102" applyNumberFormat="1" applyFont="1" applyBorder="1" applyAlignment="1" applyProtection="1">
      <alignment horizontal="left" vertical="center" wrapText="1"/>
      <protection hidden="1"/>
    </xf>
    <xf numFmtId="49" fontId="14" fillId="0" borderId="0" xfId="60" applyNumberFormat="1" applyFont="1" applyBorder="1" applyAlignment="1" applyProtection="1">
      <alignment horizontal="justify" vertical="top" wrapText="1"/>
      <protection hidden="1"/>
    </xf>
    <xf numFmtId="0" fontId="9" fillId="0" borderId="0" xfId="60" applyAlignment="1" applyProtection="1">
      <alignment horizontal="justify" vertical="top" wrapText="1"/>
      <protection hidden="1"/>
    </xf>
    <xf numFmtId="49" fontId="13" fillId="0" borderId="0" xfId="60" applyNumberFormat="1" applyFont="1" applyBorder="1" applyAlignment="1" applyProtection="1">
      <alignment vertical="center" wrapText="1"/>
      <protection hidden="1"/>
    </xf>
    <xf numFmtId="0" fontId="11" fillId="0" borderId="0" xfId="60" applyFont="1" applyAlignment="1" applyProtection="1">
      <alignment vertical="center" wrapText="1"/>
      <protection hidden="1"/>
    </xf>
    <xf numFmtId="0" fontId="11" fillId="0" borderId="0" xfId="60" applyFont="1" applyBorder="1" applyAlignment="1" applyProtection="1">
      <alignment vertical="center" wrapText="1"/>
      <protection hidden="1"/>
    </xf>
    <xf numFmtId="49" fontId="15" fillId="32" borderId="42" xfId="60" applyNumberFormat="1" applyFont="1" applyFill="1" applyBorder="1" applyAlignment="1" applyProtection="1">
      <alignment horizontal="center" vertical="center" wrapText="1"/>
      <protection hidden="1"/>
    </xf>
    <xf numFmtId="49" fontId="15" fillId="32" borderId="37" xfId="60" applyNumberFormat="1" applyFont="1" applyFill="1" applyBorder="1" applyAlignment="1" applyProtection="1">
      <alignment horizontal="center" vertical="center" wrapText="1"/>
      <protection hidden="1"/>
    </xf>
    <xf numFmtId="49" fontId="15" fillId="32" borderId="43" xfId="60" applyNumberFormat="1" applyFont="1" applyFill="1" applyBorder="1" applyAlignment="1" applyProtection="1">
      <alignment horizontal="center" vertical="center" wrapText="1"/>
      <protection hidden="1"/>
    </xf>
    <xf numFmtId="49" fontId="15" fillId="32" borderId="88" xfId="60" applyNumberFormat="1" applyFont="1" applyFill="1" applyBorder="1" applyAlignment="1" applyProtection="1">
      <alignment horizontal="center" vertical="center" wrapText="1"/>
      <protection hidden="1"/>
    </xf>
    <xf numFmtId="49" fontId="15" fillId="32" borderId="89" xfId="60" applyNumberFormat="1" applyFont="1" applyFill="1" applyBorder="1" applyAlignment="1" applyProtection="1">
      <alignment horizontal="center" vertical="center" wrapText="1"/>
      <protection hidden="1"/>
    </xf>
    <xf numFmtId="41" fontId="15" fillId="32" borderId="88" xfId="60" applyNumberFormat="1" applyFont="1" applyFill="1" applyBorder="1" applyAlignment="1" applyProtection="1">
      <alignment horizontal="center" vertical="center" wrapText="1"/>
      <protection hidden="1"/>
    </xf>
    <xf numFmtId="41" fontId="15" fillId="32" borderId="89" xfId="60" applyNumberFormat="1" applyFont="1" applyFill="1" applyBorder="1" applyAlignment="1" applyProtection="1">
      <alignment horizontal="center" vertical="center" wrapText="1"/>
      <protection hidden="1"/>
    </xf>
    <xf numFmtId="49" fontId="15" fillId="32" borderId="52" xfId="60" applyNumberFormat="1" applyFont="1" applyFill="1" applyBorder="1" applyAlignment="1" applyProtection="1">
      <alignment horizontal="center" vertical="center" wrapText="1"/>
      <protection hidden="1"/>
    </xf>
    <xf numFmtId="0" fontId="15" fillId="32" borderId="0" xfId="60" applyFont="1" applyFill="1" applyBorder="1" applyAlignment="1" applyProtection="1">
      <alignment horizontal="center" vertical="center" wrapText="1"/>
      <protection hidden="1"/>
    </xf>
    <xf numFmtId="0" fontId="15" fillId="32" borderId="66" xfId="60" applyFont="1" applyFill="1" applyBorder="1" applyAlignment="1" applyProtection="1">
      <alignment horizontal="center" vertical="center" wrapText="1"/>
      <protection hidden="1"/>
    </xf>
    <xf numFmtId="0" fontId="15" fillId="32" borderId="42" xfId="60" applyFont="1" applyFill="1" applyBorder="1" applyAlignment="1" applyProtection="1">
      <alignment horizontal="center" vertical="center" wrapText="1"/>
      <protection hidden="1"/>
    </xf>
    <xf numFmtId="0" fontId="15" fillId="32" borderId="37" xfId="60" applyFont="1" applyFill="1" applyBorder="1" applyAlignment="1" applyProtection="1">
      <alignment horizontal="center" vertical="center" wrapText="1"/>
      <protection hidden="1"/>
    </xf>
    <xf numFmtId="0" fontId="15" fillId="32" borderId="43" xfId="60" applyFont="1" applyFill="1" applyBorder="1" applyAlignment="1" applyProtection="1">
      <alignment horizontal="center" vertical="center" wrapText="1"/>
      <protection hidden="1"/>
    </xf>
    <xf numFmtId="0" fontId="15" fillId="32" borderId="88" xfId="60" applyFont="1" applyFill="1" applyBorder="1" applyAlignment="1" applyProtection="1">
      <alignment horizontal="center" vertical="center" wrapText="1"/>
      <protection hidden="1"/>
    </xf>
    <xf numFmtId="0" fontId="15" fillId="32" borderId="52" xfId="60" applyFont="1" applyFill="1" applyBorder="1" applyAlignment="1" applyProtection="1">
      <alignment horizontal="center" vertical="center" wrapText="1"/>
      <protection hidden="1"/>
    </xf>
    <xf numFmtId="0" fontId="15" fillId="32" borderId="89" xfId="60" applyFont="1" applyFill="1" applyBorder="1" applyAlignment="1" applyProtection="1">
      <alignment horizontal="center" vertical="center" wrapText="1"/>
      <protection hidden="1"/>
    </xf>
    <xf numFmtId="0" fontId="15" fillId="32" borderId="24" xfId="58" applyFont="1" applyFill="1" applyBorder="1" applyAlignment="1" applyProtection="1">
      <alignment horizontal="center" vertical="center"/>
      <protection hidden="1"/>
    </xf>
    <xf numFmtId="39" fontId="14" fillId="0" borderId="0" xfId="58" applyNumberFormat="1" applyFont="1" applyBorder="1" applyAlignment="1" applyProtection="1">
      <alignment horizontal="justify" vertical="top" wrapText="1"/>
      <protection hidden="1"/>
    </xf>
    <xf numFmtId="0" fontId="14" fillId="33" borderId="70" xfId="58" applyFont="1" applyFill="1" applyBorder="1" applyAlignment="1" applyProtection="1">
      <alignment horizontal="left"/>
      <protection locked="0" hidden="1"/>
    </xf>
    <xf numFmtId="0" fontId="0" fillId="0" borderId="46" xfId="0" applyBorder="1" applyAlignment="1" applyProtection="1">
      <alignment horizontal="left"/>
      <protection locked="0" hidden="1"/>
    </xf>
    <xf numFmtId="0" fontId="0" fillId="0" borderId="11" xfId="0" applyBorder="1" applyAlignment="1" applyProtection="1">
      <alignment horizontal="left"/>
      <protection locked="0" hidden="1"/>
    </xf>
    <xf numFmtId="41" fontId="13" fillId="38" borderId="51" xfId="30" applyNumberFormat="1" applyFont="1" applyFill="1" applyBorder="1" applyAlignment="1" applyProtection="1">
      <alignment horizontal="center" vertical="center" wrapText="1"/>
      <protection hidden="1"/>
    </xf>
    <xf numFmtId="39" fontId="11" fillId="0" borderId="0" xfId="58" applyNumberFormat="1" applyFont="1" applyBorder="1" applyAlignment="1" applyProtection="1">
      <alignment horizontal="left" vertical="top" wrapText="1"/>
      <protection hidden="1"/>
    </xf>
    <xf numFmtId="0" fontId="14" fillId="0" borderId="0" xfId="61" applyFont="1" applyBorder="1" applyAlignment="1" applyProtection="1">
      <alignment horizontal="justify" vertical="top" wrapText="1"/>
      <protection hidden="1"/>
    </xf>
    <xf numFmtId="0" fontId="11" fillId="0" borderId="0" xfId="61" applyFont="1" applyAlignment="1" applyProtection="1">
      <alignment horizontal="justify" vertical="top" wrapText="1"/>
      <protection hidden="1"/>
    </xf>
    <xf numFmtId="49" fontId="15" fillId="32" borderId="42" xfId="61" applyNumberFormat="1" applyFont="1" applyFill="1" applyBorder="1" applyAlignment="1" applyProtection="1">
      <alignment horizontal="center" vertical="center" wrapText="1"/>
      <protection hidden="1"/>
    </xf>
    <xf numFmtId="49" fontId="15" fillId="32" borderId="37" xfId="61" applyNumberFormat="1" applyFont="1" applyFill="1" applyBorder="1" applyAlignment="1" applyProtection="1">
      <alignment horizontal="center" vertical="center" wrapText="1"/>
      <protection hidden="1"/>
    </xf>
    <xf numFmtId="49" fontId="15" fillId="32" borderId="43" xfId="61" applyNumberFormat="1" applyFont="1" applyFill="1" applyBorder="1" applyAlignment="1" applyProtection="1">
      <alignment horizontal="center" vertical="center" wrapText="1"/>
      <protection hidden="1"/>
    </xf>
    <xf numFmtId="0" fontId="14" fillId="0" borderId="37" xfId="61" applyFont="1" applyBorder="1" applyAlignment="1" applyProtection="1">
      <alignment horizontal="center"/>
      <protection hidden="1"/>
    </xf>
    <xf numFmtId="39" fontId="14" fillId="0" borderId="0" xfId="59" applyNumberFormat="1" applyFont="1" applyBorder="1" applyAlignment="1" applyProtection="1">
      <alignment horizontal="justify" vertical="top" wrapText="1"/>
      <protection hidden="1"/>
    </xf>
    <xf numFmtId="0" fontId="14" fillId="33" borderId="85" xfId="58" applyFont="1" applyFill="1" applyBorder="1" applyAlignment="1" applyProtection="1">
      <alignment horizontal="center"/>
      <protection locked="0" hidden="1"/>
    </xf>
    <xf numFmtId="0" fontId="14" fillId="33" borderId="22" xfId="58" applyFont="1" applyFill="1" applyBorder="1" applyAlignment="1" applyProtection="1">
      <alignment horizontal="center"/>
      <protection locked="0" hidden="1"/>
    </xf>
    <xf numFmtId="0" fontId="14" fillId="33" borderId="36" xfId="58" applyFont="1" applyFill="1" applyBorder="1" applyAlignment="1" applyProtection="1">
      <alignment horizontal="center"/>
      <protection locked="0" hidden="1"/>
    </xf>
    <xf numFmtId="0" fontId="14" fillId="33" borderId="6" xfId="58" applyFont="1" applyFill="1" applyBorder="1" applyAlignment="1" applyProtection="1">
      <alignment horizontal="center"/>
      <protection locked="0" hidden="1"/>
    </xf>
    <xf numFmtId="0" fontId="14" fillId="33" borderId="46" xfId="58" applyFont="1" applyFill="1" applyBorder="1" applyAlignment="1" applyProtection="1">
      <alignment horizontal="center"/>
      <protection locked="0" hidden="1"/>
    </xf>
    <xf numFmtId="0" fontId="14" fillId="33" borderId="11" xfId="58" applyFont="1" applyFill="1" applyBorder="1" applyAlignment="1" applyProtection="1">
      <alignment horizontal="center"/>
      <protection locked="0" hidden="1"/>
    </xf>
    <xf numFmtId="0" fontId="14" fillId="33" borderId="72" xfId="58" applyFont="1" applyFill="1" applyBorder="1" applyAlignment="1" applyProtection="1">
      <alignment horizontal="center"/>
      <protection locked="0" hidden="1"/>
    </xf>
    <xf numFmtId="0" fontId="14" fillId="33" borderId="49" xfId="58" applyFont="1" applyFill="1" applyBorder="1" applyAlignment="1" applyProtection="1">
      <alignment horizontal="center"/>
      <protection locked="0" hidden="1"/>
    </xf>
    <xf numFmtId="0" fontId="14" fillId="33" borderId="90" xfId="58" applyFont="1" applyFill="1" applyBorder="1" applyAlignment="1" applyProtection="1">
      <alignment horizontal="center"/>
      <protection locked="0" hidden="1"/>
    </xf>
    <xf numFmtId="49" fontId="15" fillId="32" borderId="42" xfId="104" applyNumberFormat="1" applyFont="1" applyFill="1" applyBorder="1" applyAlignment="1" applyProtection="1">
      <alignment horizontal="center" vertical="center" wrapText="1"/>
      <protection hidden="1"/>
    </xf>
    <xf numFmtId="49" fontId="15" fillId="32" borderId="53" xfId="104" applyNumberFormat="1" applyFont="1" applyFill="1" applyBorder="1" applyAlignment="1" applyProtection="1">
      <alignment horizontal="center" vertical="center" wrapText="1"/>
      <protection hidden="1"/>
    </xf>
    <xf numFmtId="49" fontId="15" fillId="32" borderId="37" xfId="104" applyNumberFormat="1" applyFont="1" applyFill="1" applyBorder="1" applyAlignment="1" applyProtection="1">
      <alignment horizontal="center" vertical="center" wrapText="1"/>
      <protection hidden="1"/>
    </xf>
    <xf numFmtId="49" fontId="15" fillId="32" borderId="54" xfId="104" applyNumberFormat="1" applyFont="1" applyFill="1" applyBorder="1" applyAlignment="1" applyProtection="1">
      <alignment horizontal="center" vertical="center" wrapText="1"/>
      <protection hidden="1"/>
    </xf>
    <xf numFmtId="49" fontId="15" fillId="32" borderId="43" xfId="104" applyNumberFormat="1" applyFont="1" applyFill="1" applyBorder="1" applyAlignment="1" applyProtection="1">
      <alignment horizontal="center" vertical="center" wrapText="1"/>
      <protection hidden="1"/>
    </xf>
    <xf numFmtId="49" fontId="15" fillId="32" borderId="59" xfId="104" applyNumberFormat="1" applyFont="1" applyFill="1" applyBorder="1" applyAlignment="1" applyProtection="1">
      <alignment horizontal="center" vertical="center" wrapText="1"/>
      <protection hidden="1"/>
    </xf>
    <xf numFmtId="49" fontId="15" fillId="32" borderId="88" xfId="104" applyNumberFormat="1" applyFont="1" applyFill="1" applyBorder="1" applyAlignment="1" applyProtection="1">
      <alignment horizontal="center" vertical="center" wrapText="1"/>
      <protection hidden="1"/>
    </xf>
    <xf numFmtId="49" fontId="15" fillId="32" borderId="89" xfId="104" applyNumberFormat="1" applyFont="1" applyFill="1" applyBorder="1" applyAlignment="1" applyProtection="1">
      <alignment horizontal="center" vertical="center" wrapText="1"/>
      <protection hidden="1"/>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heckExposure" xfId="28"/>
    <cellStyle name="Comma" xfId="29" builtinId="3"/>
    <cellStyle name="Comma_PIR" xfId="30"/>
    <cellStyle name="Comma_PIR - Sec A - " xfId="31"/>
    <cellStyle name="Comma_PIR - Sec C - Assets Quality" xfId="32"/>
    <cellStyle name="Comma_PIR - Sec C - Assets Quality 2" xfId="103"/>
    <cellStyle name="Comma_PIR - Sec D - Liquidity" xfId="33"/>
    <cellStyle name="Comma_PIR - Sec D - Liquidity 2" xfId="105"/>
    <cellStyle name="Euro" xfId="34"/>
    <cellStyle name="Explanatory Text" xfId="35" builtinId="53" customBuiltin="1"/>
    <cellStyle name="Good" xfId="36" builtinId="26" customBuiltin="1"/>
    <cellStyle name="greyed" xfId="37"/>
    <cellStyle name="Heading 1" xfId="38" builtinId="16" customBuiltin="1"/>
    <cellStyle name="Heading 2" xfId="39" builtinId="17" customBuiltin="1"/>
    <cellStyle name="Heading 3" xfId="40" builtinId="18" customBuiltin="1"/>
    <cellStyle name="Heading 4" xfId="41" builtinId="19" customBuiltin="1"/>
    <cellStyle name="highlightExposure" xfId="42"/>
    <cellStyle name="highlightPD" xfId="43"/>
    <cellStyle name="highlightPercentage" xfId="44"/>
    <cellStyle name="highlightText" xfId="45"/>
    <cellStyle name="Hyperlink" xfId="46" builtinId="8"/>
    <cellStyle name="Input" xfId="47" builtinId="20" customBuiltin="1"/>
    <cellStyle name="inputDate" xfId="48"/>
    <cellStyle name="inputExposure" xfId="49"/>
    <cellStyle name="inputMaturity" xfId="50"/>
    <cellStyle name="inputPD" xfId="51"/>
    <cellStyle name="inputPercentage" xfId="52"/>
    <cellStyle name="inputSelection" xfId="53"/>
    <cellStyle name="inputText" xfId="54"/>
    <cellStyle name="Linked Cell" xfId="55" builtinId="24" customBuiltin="1"/>
    <cellStyle name="Neutral" xfId="56" builtinId="28" customBuiltin="1"/>
    <cellStyle name="Normal" xfId="0" builtinId="0"/>
    <cellStyle name="Normal_BSB-CR-RWA_review_QA v.2" xfId="57"/>
    <cellStyle name="Normal_PIR" xfId="58"/>
    <cellStyle name="Normal_PIR - Sec A - " xfId="59"/>
    <cellStyle name="Normal_PIR - Sec A -  2 2" xfId="107"/>
    <cellStyle name="Normal_PIR - Sec C - Assets Quality" xfId="60"/>
    <cellStyle name="Normal_PIR - Sec C - Assets Quality 2" xfId="102"/>
    <cellStyle name="Normal_PIR - Sec D - Liquidity" xfId="61"/>
    <cellStyle name="Normal_PIR - Sec D - Liquidity 2" xfId="104"/>
    <cellStyle name="Normal_PIR 2 2" xfId="106"/>
    <cellStyle name="Normal_PIR v10" xfId="62"/>
    <cellStyle name="Normal_PIRI Sec B1 - Self Financed v2" xfId="63"/>
    <cellStyle name="Note" xfId="64" builtinId="10" customBuiltin="1"/>
    <cellStyle name="optionalExposure" xfId="65"/>
    <cellStyle name="optionalMaturity" xfId="66"/>
    <cellStyle name="optionalPD" xfId="67"/>
    <cellStyle name="optionalPercentage" xfId="68"/>
    <cellStyle name="optionalSelection" xfId="69"/>
    <cellStyle name="optionalText" xfId="70"/>
    <cellStyle name="Output" xfId="71" builtinId="21" customBuiltin="1"/>
    <cellStyle name="Percent" xfId="72" builtinId="5"/>
    <cellStyle name="showCheck" xfId="73"/>
    <cellStyle name="showExposure" xfId="74"/>
    <cellStyle name="showParameterE" xfId="75"/>
    <cellStyle name="showParameterS" xfId="76"/>
    <cellStyle name="showPD" xfId="77"/>
    <cellStyle name="showPercentage" xfId="78"/>
    <cellStyle name="showSelection" xfId="79"/>
    <cellStyle name="sup2Int" xfId="80"/>
    <cellStyle name="sup2ParameterE" xfId="81"/>
    <cellStyle name="sup2Percentage" xfId="82"/>
    <cellStyle name="sup2PercentageL" xfId="83"/>
    <cellStyle name="sup2PercentageM" xfId="84"/>
    <cellStyle name="sup2Selection" xfId="85"/>
    <cellStyle name="sup2Text" xfId="86"/>
    <cellStyle name="sup3ParameterE" xfId="87"/>
    <cellStyle name="sup3Percentage" xfId="88"/>
    <cellStyle name="supFloat" xfId="89"/>
    <cellStyle name="supInt" xfId="90"/>
    <cellStyle name="supParameterE" xfId="91"/>
    <cellStyle name="supParameterS" xfId="92"/>
    <cellStyle name="supPD" xfId="93"/>
    <cellStyle name="supPercentage" xfId="94"/>
    <cellStyle name="supPercentageL" xfId="95"/>
    <cellStyle name="supPercentageM" xfId="96"/>
    <cellStyle name="supSelection" xfId="97"/>
    <cellStyle name="supText" xfId="98"/>
    <cellStyle name="Title" xfId="99" builtinId="15" customBuiltin="1"/>
    <cellStyle name="Total" xfId="100" builtinId="25" customBuiltin="1"/>
    <cellStyle name="Warning Text" xfId="101" builtinId="11" customBuiltin="1"/>
  </cellStyles>
  <dxfs count="8">
    <dxf>
      <font>
        <b/>
        <i val="0"/>
        <condense val="0"/>
        <extend val="0"/>
        <color auto="1"/>
      </font>
      <fill>
        <patternFill>
          <bgColor indexed="11"/>
        </patternFill>
      </fill>
    </dxf>
    <dxf>
      <font>
        <b/>
        <i val="0"/>
        <condense val="0"/>
        <extend val="0"/>
        <color indexed="9"/>
      </font>
      <fill>
        <patternFill>
          <bgColor indexed="10"/>
        </patternFill>
      </fill>
    </dxf>
    <dxf>
      <font>
        <b/>
        <i val="0"/>
        <condense val="0"/>
        <extend val="0"/>
        <color indexed="8"/>
      </font>
      <fill>
        <patternFill>
          <bgColor indexed="11"/>
        </patternFill>
      </fill>
    </dxf>
    <dxf>
      <font>
        <b/>
        <i val="0"/>
        <condense val="0"/>
        <extend val="0"/>
        <color indexed="9"/>
      </font>
      <fill>
        <patternFill>
          <bgColor indexed="10"/>
        </patternFill>
      </fill>
    </dxf>
    <dxf>
      <font>
        <b/>
        <i val="0"/>
        <condense val="0"/>
        <extend val="0"/>
        <color indexed="8"/>
      </font>
      <fill>
        <patternFill>
          <bgColor indexed="11"/>
        </patternFill>
      </fill>
    </dxf>
    <dxf>
      <font>
        <b/>
        <i val="0"/>
        <condense val="0"/>
        <extend val="0"/>
        <color indexed="9"/>
      </font>
      <fill>
        <patternFill>
          <bgColor indexed="1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79</xdr:row>
      <xdr:rowOff>0</xdr:rowOff>
    </xdr:from>
    <xdr:to>
      <xdr:col>13</xdr:col>
      <xdr:colOff>0</xdr:colOff>
      <xdr:row>79</xdr:row>
      <xdr:rowOff>0</xdr:rowOff>
    </xdr:to>
    <xdr:sp macro="" textlink="">
      <xdr:nvSpPr>
        <xdr:cNvPr id="3078" name="Oval 6"/>
        <xdr:cNvSpPr>
          <a:spLocks noChangeArrowheads="1"/>
        </xdr:cNvSpPr>
      </xdr:nvSpPr>
      <xdr:spPr bwMode="auto">
        <a:xfrm>
          <a:off x="9124950" y="10906125"/>
          <a:ext cx="0" cy="0"/>
        </a:xfrm>
        <a:prstGeom prst="ellipse">
          <a:avLst/>
        </a:prstGeom>
        <a:solidFill>
          <a:srgbClr val="FF0000"/>
        </a:solidFill>
        <a:ln w="9525">
          <a:noFill/>
          <a:round/>
          <a:headEnd/>
          <a:tailEnd/>
        </a:ln>
      </xdr:spPr>
      <xdr:txBody>
        <a:bodyPr vertOverflow="clip" wrap="square" lIns="36576" tIns="27432" rIns="36576" bIns="0" anchor="t" upright="1"/>
        <a:lstStyle/>
        <a:p>
          <a:pPr algn="ctr" rtl="1">
            <a:defRPr sz="1000"/>
          </a:pPr>
          <a:r>
            <a:rPr lang="en-US" sz="1400" b="1" i="0" strike="noStrike">
              <a:solidFill>
                <a:srgbClr val="000000"/>
              </a:solidFill>
              <a:latin typeface="Arial"/>
              <a:cs typeface="Arial"/>
            </a:rPr>
            <a:t>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171450</xdr:colOff>
      <xdr:row>6</xdr:row>
      <xdr:rowOff>76200</xdr:rowOff>
    </xdr:from>
    <xdr:to>
      <xdr:col>8</xdr:col>
      <xdr:colOff>581025</xdr:colOff>
      <xdr:row>6</xdr:row>
      <xdr:rowOff>76200</xdr:rowOff>
    </xdr:to>
    <xdr:sp macro="" textlink="">
      <xdr:nvSpPr>
        <xdr:cNvPr id="41006" name="Line 5"/>
        <xdr:cNvSpPr>
          <a:spLocks noChangeShapeType="1"/>
        </xdr:cNvSpPr>
      </xdr:nvSpPr>
      <xdr:spPr bwMode="auto">
        <a:xfrm>
          <a:off x="4057650" y="1028700"/>
          <a:ext cx="409575" cy="0"/>
        </a:xfrm>
        <a:prstGeom prst="line">
          <a:avLst/>
        </a:prstGeom>
        <a:noFill/>
        <a:ln w="19050">
          <a:solidFill>
            <a:srgbClr val="FFFFFF"/>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542925</xdr:colOff>
      <xdr:row>5</xdr:row>
      <xdr:rowOff>152400</xdr:rowOff>
    </xdr:from>
    <xdr:to>
      <xdr:col>9</xdr:col>
      <xdr:colOff>733425</xdr:colOff>
      <xdr:row>6</xdr:row>
      <xdr:rowOff>76200</xdr:rowOff>
    </xdr:to>
    <xdr:sp macro="" textlink="">
      <xdr:nvSpPr>
        <xdr:cNvPr id="56360" name="AutoShape 1"/>
        <xdr:cNvSpPr>
          <a:spLocks/>
        </xdr:cNvSpPr>
      </xdr:nvSpPr>
      <xdr:spPr bwMode="auto">
        <a:xfrm rot="-5400000">
          <a:off x="5591175" y="276225"/>
          <a:ext cx="85725" cy="1400175"/>
        </a:xfrm>
        <a:prstGeom prst="rightBrace">
          <a:avLst>
            <a:gd name="adj1" fmla="val 136111"/>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466725</xdr:colOff>
      <xdr:row>51</xdr:row>
      <xdr:rowOff>0</xdr:rowOff>
    </xdr:from>
    <xdr:to>
      <xdr:col>10</xdr:col>
      <xdr:colOff>466725</xdr:colOff>
      <xdr:row>51</xdr:row>
      <xdr:rowOff>0</xdr:rowOff>
    </xdr:to>
    <xdr:sp macro="" textlink="">
      <xdr:nvSpPr>
        <xdr:cNvPr id="58720" name="Line 1"/>
        <xdr:cNvSpPr>
          <a:spLocks noChangeShapeType="1"/>
        </xdr:cNvSpPr>
      </xdr:nvSpPr>
      <xdr:spPr bwMode="auto">
        <a:xfrm flipV="1">
          <a:off x="7543800" y="5800725"/>
          <a:ext cx="0" cy="0"/>
        </a:xfrm>
        <a:prstGeom prst="line">
          <a:avLst/>
        </a:prstGeom>
        <a:noFill/>
        <a:ln w="9525">
          <a:solidFill>
            <a:srgbClr val="000000"/>
          </a:solidFill>
          <a:round/>
          <a:headEnd/>
          <a:tailEnd/>
        </a:ln>
      </xdr:spPr>
    </xdr:sp>
    <xdr:clientData/>
  </xdr:twoCellAnchor>
  <xdr:twoCellAnchor>
    <xdr:from>
      <xdr:col>8</xdr:col>
      <xdr:colOff>476250</xdr:colOff>
      <xdr:row>51</xdr:row>
      <xdr:rowOff>0</xdr:rowOff>
    </xdr:from>
    <xdr:to>
      <xdr:col>8</xdr:col>
      <xdr:colOff>476250</xdr:colOff>
      <xdr:row>51</xdr:row>
      <xdr:rowOff>0</xdr:rowOff>
    </xdr:to>
    <xdr:sp macro="" textlink="">
      <xdr:nvSpPr>
        <xdr:cNvPr id="58721" name="Line 2"/>
        <xdr:cNvSpPr>
          <a:spLocks noChangeShapeType="1"/>
        </xdr:cNvSpPr>
      </xdr:nvSpPr>
      <xdr:spPr bwMode="auto">
        <a:xfrm flipV="1">
          <a:off x="6600825" y="5800725"/>
          <a:ext cx="0" cy="0"/>
        </a:xfrm>
        <a:prstGeom prst="line">
          <a:avLst/>
        </a:prstGeom>
        <a:noFill/>
        <a:ln w="9525">
          <a:solidFill>
            <a:srgbClr val="000000"/>
          </a:solidFill>
          <a:round/>
          <a:headEnd/>
          <a:tailEnd/>
        </a:ln>
      </xdr:spPr>
    </xdr:sp>
    <xdr:clientData/>
  </xdr:twoCellAnchor>
  <xdr:twoCellAnchor>
    <xdr:from>
      <xdr:col>6</xdr:col>
      <xdr:colOff>476250</xdr:colOff>
      <xdr:row>51</xdr:row>
      <xdr:rowOff>0</xdr:rowOff>
    </xdr:from>
    <xdr:to>
      <xdr:col>6</xdr:col>
      <xdr:colOff>476250</xdr:colOff>
      <xdr:row>51</xdr:row>
      <xdr:rowOff>0</xdr:rowOff>
    </xdr:to>
    <xdr:sp macro="" textlink="">
      <xdr:nvSpPr>
        <xdr:cNvPr id="58722" name="Line 3"/>
        <xdr:cNvSpPr>
          <a:spLocks noChangeShapeType="1"/>
        </xdr:cNvSpPr>
      </xdr:nvSpPr>
      <xdr:spPr bwMode="auto">
        <a:xfrm flipV="1">
          <a:off x="5534025" y="5800725"/>
          <a:ext cx="0" cy="0"/>
        </a:xfrm>
        <a:prstGeom prst="line">
          <a:avLst/>
        </a:prstGeom>
        <a:noFill/>
        <a:ln w="9525">
          <a:solidFill>
            <a:srgbClr val="000000"/>
          </a:solidFill>
          <a:round/>
          <a:headEnd/>
          <a:tailEnd type="triangle" w="med" len="med"/>
        </a:ln>
      </xdr:spPr>
    </xdr:sp>
    <xdr:clientData/>
  </xdr:twoCellAnchor>
  <xdr:twoCellAnchor>
    <xdr:from>
      <xdr:col>8</xdr:col>
      <xdr:colOff>476250</xdr:colOff>
      <xdr:row>51</xdr:row>
      <xdr:rowOff>0</xdr:rowOff>
    </xdr:from>
    <xdr:to>
      <xdr:col>8</xdr:col>
      <xdr:colOff>476250</xdr:colOff>
      <xdr:row>51</xdr:row>
      <xdr:rowOff>0</xdr:rowOff>
    </xdr:to>
    <xdr:sp macro="" textlink="">
      <xdr:nvSpPr>
        <xdr:cNvPr id="58723" name="Line 4"/>
        <xdr:cNvSpPr>
          <a:spLocks noChangeShapeType="1"/>
        </xdr:cNvSpPr>
      </xdr:nvSpPr>
      <xdr:spPr bwMode="auto">
        <a:xfrm>
          <a:off x="6600825" y="5800725"/>
          <a:ext cx="0" cy="0"/>
        </a:xfrm>
        <a:prstGeom prst="line">
          <a:avLst/>
        </a:prstGeom>
        <a:noFill/>
        <a:ln w="9525">
          <a:solidFill>
            <a:srgbClr val="000000"/>
          </a:solidFill>
          <a:round/>
          <a:headEnd/>
          <a:tailEnd type="triangle" w="med" len="med"/>
        </a:ln>
      </xdr:spPr>
    </xdr:sp>
    <xdr:clientData/>
  </xdr:twoCellAnchor>
  <xdr:twoCellAnchor>
    <xdr:from>
      <xdr:col>10</xdr:col>
      <xdr:colOff>466725</xdr:colOff>
      <xdr:row>51</xdr:row>
      <xdr:rowOff>0</xdr:rowOff>
    </xdr:from>
    <xdr:to>
      <xdr:col>10</xdr:col>
      <xdr:colOff>466725</xdr:colOff>
      <xdr:row>51</xdr:row>
      <xdr:rowOff>0</xdr:rowOff>
    </xdr:to>
    <xdr:sp macro="" textlink="">
      <xdr:nvSpPr>
        <xdr:cNvPr id="58724" name="Line 5"/>
        <xdr:cNvSpPr>
          <a:spLocks noChangeShapeType="1"/>
        </xdr:cNvSpPr>
      </xdr:nvSpPr>
      <xdr:spPr bwMode="auto">
        <a:xfrm>
          <a:off x="7543800" y="5800725"/>
          <a:ext cx="0" cy="0"/>
        </a:xfrm>
        <a:prstGeom prst="line">
          <a:avLst/>
        </a:prstGeom>
        <a:noFill/>
        <a:ln w="9525">
          <a:solidFill>
            <a:srgbClr val="000000"/>
          </a:solidFill>
          <a:round/>
          <a:headEnd/>
          <a:tailEnd type="triangle" w="med" len="med"/>
        </a:ln>
      </xdr:spPr>
    </xdr:sp>
    <xdr:clientData/>
  </xdr:twoCellAnchor>
  <xdr:twoCellAnchor>
    <xdr:from>
      <xdr:col>7</xdr:col>
      <xdr:colOff>476250</xdr:colOff>
      <xdr:row>51</xdr:row>
      <xdr:rowOff>0</xdr:rowOff>
    </xdr:from>
    <xdr:to>
      <xdr:col>7</xdr:col>
      <xdr:colOff>66675</xdr:colOff>
      <xdr:row>51</xdr:row>
      <xdr:rowOff>0</xdr:rowOff>
    </xdr:to>
    <xdr:sp macro="" textlink="">
      <xdr:nvSpPr>
        <xdr:cNvPr id="58725" name="Line 6"/>
        <xdr:cNvSpPr>
          <a:spLocks noChangeShapeType="1"/>
        </xdr:cNvSpPr>
      </xdr:nvSpPr>
      <xdr:spPr bwMode="auto">
        <a:xfrm flipV="1">
          <a:off x="6124575" y="5800725"/>
          <a:ext cx="0" cy="0"/>
        </a:xfrm>
        <a:prstGeom prst="line">
          <a:avLst/>
        </a:prstGeom>
        <a:noFill/>
        <a:ln w="9525">
          <a:solidFill>
            <a:srgbClr val="000000"/>
          </a:solidFill>
          <a:round/>
          <a:headEnd/>
          <a:tailEnd type="triangle" w="med" len="med"/>
        </a:ln>
      </xdr:spPr>
    </xdr:sp>
    <xdr:clientData/>
  </xdr:twoCellAnchor>
  <xdr:twoCellAnchor>
    <xdr:from>
      <xdr:col>8</xdr:col>
      <xdr:colOff>476250</xdr:colOff>
      <xdr:row>51</xdr:row>
      <xdr:rowOff>0</xdr:rowOff>
    </xdr:from>
    <xdr:to>
      <xdr:col>8</xdr:col>
      <xdr:colOff>476250</xdr:colOff>
      <xdr:row>51</xdr:row>
      <xdr:rowOff>0</xdr:rowOff>
    </xdr:to>
    <xdr:sp macro="" textlink="">
      <xdr:nvSpPr>
        <xdr:cNvPr id="58726" name="Line 7"/>
        <xdr:cNvSpPr>
          <a:spLocks noChangeShapeType="1"/>
        </xdr:cNvSpPr>
      </xdr:nvSpPr>
      <xdr:spPr bwMode="auto">
        <a:xfrm flipV="1">
          <a:off x="6600825" y="5800725"/>
          <a:ext cx="0" cy="0"/>
        </a:xfrm>
        <a:prstGeom prst="line">
          <a:avLst/>
        </a:prstGeom>
        <a:noFill/>
        <a:ln w="9525">
          <a:solidFill>
            <a:srgbClr val="000000"/>
          </a:solidFill>
          <a:round/>
          <a:headEnd/>
          <a:tailEnd type="triangle" w="med" len="med"/>
        </a:ln>
      </xdr:spPr>
    </xdr:sp>
    <xdr:clientData/>
  </xdr:twoCellAnchor>
  <xdr:twoCellAnchor>
    <xdr:from>
      <xdr:col>9</xdr:col>
      <xdr:colOff>476250</xdr:colOff>
      <xdr:row>51</xdr:row>
      <xdr:rowOff>0</xdr:rowOff>
    </xdr:from>
    <xdr:to>
      <xdr:col>9</xdr:col>
      <xdr:colOff>66675</xdr:colOff>
      <xdr:row>51</xdr:row>
      <xdr:rowOff>0</xdr:rowOff>
    </xdr:to>
    <xdr:sp macro="" textlink="">
      <xdr:nvSpPr>
        <xdr:cNvPr id="58727" name="Line 8"/>
        <xdr:cNvSpPr>
          <a:spLocks noChangeShapeType="1"/>
        </xdr:cNvSpPr>
      </xdr:nvSpPr>
      <xdr:spPr bwMode="auto">
        <a:xfrm flipV="1">
          <a:off x="7077075" y="5800725"/>
          <a:ext cx="0" cy="0"/>
        </a:xfrm>
        <a:prstGeom prst="line">
          <a:avLst/>
        </a:prstGeom>
        <a:noFill/>
        <a:ln w="9525">
          <a:solidFill>
            <a:srgbClr val="000000"/>
          </a:solidFill>
          <a:round/>
          <a:headEnd/>
          <a:tailEnd type="triangle" w="med" len="med"/>
        </a:ln>
      </xdr:spPr>
    </xdr:sp>
    <xdr:clientData/>
  </xdr:twoCellAnchor>
  <xdr:twoCellAnchor>
    <xdr:from>
      <xdr:col>10</xdr:col>
      <xdr:colOff>476250</xdr:colOff>
      <xdr:row>51</xdr:row>
      <xdr:rowOff>0</xdr:rowOff>
    </xdr:from>
    <xdr:to>
      <xdr:col>10</xdr:col>
      <xdr:colOff>476250</xdr:colOff>
      <xdr:row>51</xdr:row>
      <xdr:rowOff>0</xdr:rowOff>
    </xdr:to>
    <xdr:sp macro="" textlink="">
      <xdr:nvSpPr>
        <xdr:cNvPr id="58728" name="Line 9"/>
        <xdr:cNvSpPr>
          <a:spLocks noChangeShapeType="1"/>
        </xdr:cNvSpPr>
      </xdr:nvSpPr>
      <xdr:spPr bwMode="auto">
        <a:xfrm flipV="1">
          <a:off x="7553325" y="5800725"/>
          <a:ext cx="0" cy="0"/>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Business%20risk%20services/Risk%20Managment/Clients/Arcapita/Basel%20II%20Proposal/qis5wk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FIRB Corporate agg"/>
      <sheetName val="FIRB Corporate"/>
      <sheetName val="FIRB Corporate DD"/>
      <sheetName val="FIRB Sovereign"/>
      <sheetName val="FIRB Bank"/>
      <sheetName val="FIRB SME Corporate agg"/>
      <sheetName val="FIRB SME Corporate"/>
      <sheetName val="FIRB SME Corporate DD"/>
      <sheetName val="FIRB Trading Book"/>
      <sheetName val="FIRB SL HVCRE agg"/>
      <sheetName val="FIRB SL HVCRE"/>
      <sheetName val="FIRB SL HVCRE DD"/>
      <sheetName val="FIRB SL Other agg"/>
      <sheetName val="FIRB SL Other"/>
      <sheetName val="FIRB SL Other DD"/>
      <sheetName val="IRB Other Retail"/>
      <sheetName val="IRB Retail Mortgage"/>
      <sheetName val="IRB Retail QRE"/>
      <sheetName val="IRB SME Retail"/>
      <sheetName val="AIRB Corporate agg"/>
      <sheetName val="AIRB Corporate"/>
      <sheetName val="AIRB Corporate DD"/>
      <sheetName val="AIRB Sovereign"/>
      <sheetName val="AIRB Bank"/>
      <sheetName val="AIRB SME Corporate agg"/>
      <sheetName val="AIRB SME Corporate"/>
      <sheetName val="AIRB SME Corporate DD"/>
      <sheetName val="AIRB Trading Book"/>
      <sheetName val="AIRB SL HVCRE agg"/>
      <sheetName val="AIRB SL HVCRE"/>
      <sheetName val="AIRB SL HVCRE DD"/>
      <sheetName val="AIRB SL Other agg"/>
      <sheetName val="AIRB SL Other"/>
      <sheetName val="AIRB SL Other DD"/>
      <sheetName val="IRB Equity"/>
      <sheetName val="IRB SL slotting"/>
      <sheetName val="IRB Receivables"/>
      <sheetName val="IRB Securitisation"/>
      <sheetName val="Operational risk"/>
    </sheetNames>
    <sheetDataSet>
      <sheetData sheetId="0" refreshError="1"/>
      <sheetData sheetId="1" refreshError="1"/>
      <sheetData sheetId="2" refreshError="1"/>
      <sheetData sheetId="3">
        <row r="346">
          <cell r="C346" t="str">
            <v>Standardised Approach</v>
          </cell>
        </row>
        <row r="347">
          <cell r="C347" t="str">
            <v>Alternative Standardised Approach</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33"/>
  <sheetViews>
    <sheetView showGridLines="0" showRowColHeaders="0" topLeftCell="C1" zoomScale="85" zoomScaleNormal="115" zoomScaleSheetLayoutView="85" workbookViewId="0">
      <selection activeCell="E8" sqref="E8"/>
    </sheetView>
  </sheetViews>
  <sheetFormatPr defaultColWidth="0" defaultRowHeight="12.75" zeroHeight="1" x14ac:dyDescent="0.2"/>
  <cols>
    <col min="1" max="1" width="1.140625" style="2" customWidth="1"/>
    <col min="2" max="2" width="4.28515625" style="2" customWidth="1"/>
    <col min="3" max="3" width="44.42578125" style="2" customWidth="1"/>
    <col min="4" max="4" width="1.42578125" style="2" customWidth="1"/>
    <col min="5" max="5" width="44.42578125" style="2" customWidth="1"/>
    <col min="6" max="6" width="4.28515625" style="2" customWidth="1"/>
    <col min="7" max="7" width="1.140625" style="2" customWidth="1"/>
    <col min="8" max="16384" width="9.140625" style="2" hidden="1"/>
  </cols>
  <sheetData>
    <row r="1" spans="2:9" s="16" customFormat="1" ht="25.5" x14ac:dyDescent="0.35">
      <c r="B1" s="17"/>
      <c r="C1" s="17"/>
      <c r="D1" s="17"/>
      <c r="G1" s="18"/>
    </row>
    <row r="2" spans="2:9" s="16" customFormat="1" ht="84.75" customHeight="1" x14ac:dyDescent="0.2">
      <c r="C2" s="853" t="s">
        <v>496</v>
      </c>
      <c r="D2" s="853"/>
      <c r="E2" s="853"/>
    </row>
    <row r="3" spans="2:9" s="16" customFormat="1" ht="9" customHeight="1" x14ac:dyDescent="0.2">
      <c r="C3" s="26"/>
      <c r="D3" s="26"/>
      <c r="E3" s="26"/>
    </row>
    <row r="4" spans="2:9" s="16" customFormat="1" ht="26.25" x14ac:dyDescent="0.4">
      <c r="B4" s="19"/>
      <c r="C4" s="870" t="s">
        <v>790</v>
      </c>
      <c r="D4" s="870"/>
      <c r="E4" s="870"/>
      <c r="G4" s="20"/>
    </row>
    <row r="5" spans="2:9" s="16" customFormat="1" ht="31.5" x14ac:dyDescent="0.6">
      <c r="B5" s="21"/>
      <c r="C5" s="21"/>
      <c r="D5" s="21"/>
      <c r="G5" s="20"/>
    </row>
    <row r="6" spans="2:9" s="16" customFormat="1" ht="23.25" thickBot="1" x14ac:dyDescent="0.5">
      <c r="B6" s="22"/>
      <c r="C6" s="22"/>
      <c r="D6" s="22"/>
      <c r="G6" s="20"/>
    </row>
    <row r="7" spans="2:9" ht="42.75" customHeight="1" thickBot="1" x14ac:dyDescent="0.25">
      <c r="B7" s="857" t="s">
        <v>497</v>
      </c>
      <c r="C7" s="858"/>
      <c r="D7" s="858"/>
      <c r="E7" s="858"/>
      <c r="F7" s="859"/>
      <c r="G7" s="1"/>
      <c r="I7"/>
    </row>
    <row r="8" spans="2:9" ht="13.5" thickBot="1" x14ac:dyDescent="0.25">
      <c r="C8" s="9" t="s">
        <v>268</v>
      </c>
      <c r="D8" s="4"/>
      <c r="E8" s="610"/>
      <c r="F8" s="1"/>
      <c r="G8" s="1"/>
      <c r="I8"/>
    </row>
    <row r="9" spans="2:9" ht="16.5" customHeight="1" thickBot="1" x14ac:dyDescent="0.25">
      <c r="C9" s="12" t="s">
        <v>833</v>
      </c>
      <c r="D9" s="1"/>
      <c r="E9" s="12" t="s">
        <v>834</v>
      </c>
      <c r="F9" s="1"/>
      <c r="G9" s="1"/>
    </row>
    <row r="10" spans="2:9" ht="24" customHeight="1" x14ac:dyDescent="0.2">
      <c r="C10" s="27"/>
      <c r="D10" s="6"/>
      <c r="E10" s="600"/>
      <c r="F10" s="1"/>
      <c r="G10" s="1"/>
    </row>
    <row r="11" spans="2:9" ht="14.25" customHeight="1" x14ac:dyDescent="0.2">
      <c r="C11" s="867"/>
      <c r="D11" s="868"/>
      <c r="E11" s="869"/>
      <c r="F11" s="1"/>
      <c r="G11" s="1"/>
    </row>
    <row r="12" spans="2:9" x14ac:dyDescent="0.2">
      <c r="C12" s="864" t="s">
        <v>835</v>
      </c>
      <c r="D12" s="865"/>
      <c r="E12" s="866"/>
      <c r="F12" s="1"/>
      <c r="G12" s="1"/>
    </row>
    <row r="13" spans="2:9" x14ac:dyDescent="0.2">
      <c r="C13" s="10"/>
      <c r="D13" s="5"/>
      <c r="E13" s="11"/>
      <c r="F13" s="1"/>
      <c r="G13" s="1"/>
    </row>
    <row r="14" spans="2:9" x14ac:dyDescent="0.2">
      <c r="C14" s="860"/>
      <c r="D14" s="5"/>
      <c r="E14" s="862"/>
      <c r="F14" s="1"/>
      <c r="G14" s="1"/>
    </row>
    <row r="15" spans="2:9" ht="13.5" thickBot="1" x14ac:dyDescent="0.25">
      <c r="C15" s="861"/>
      <c r="D15" s="5"/>
      <c r="E15" s="863"/>
      <c r="F15" s="1"/>
      <c r="G15" s="1"/>
    </row>
    <row r="16" spans="2:9" x14ac:dyDescent="0.2">
      <c r="C16" s="7" t="s">
        <v>621</v>
      </c>
      <c r="D16" s="3"/>
      <c r="E16" s="8" t="s">
        <v>836</v>
      </c>
      <c r="F16" s="1"/>
      <c r="G16" s="1"/>
    </row>
    <row r="17" spans="2:7" ht="11.25" customHeight="1" thickBot="1" x14ac:dyDescent="0.25">
      <c r="C17" s="13"/>
      <c r="D17" s="15"/>
      <c r="E17" s="14"/>
      <c r="F17" s="1"/>
      <c r="G17" s="1"/>
    </row>
    <row r="18" spans="2:7" ht="30" customHeight="1" x14ac:dyDescent="0.2">
      <c r="C18" s="854" t="s">
        <v>239</v>
      </c>
      <c r="D18" s="855"/>
      <c r="E18" s="856"/>
      <c r="F18" s="1"/>
      <c r="G18" s="1"/>
    </row>
    <row r="19" spans="2:7" ht="25.5" customHeight="1" x14ac:dyDescent="0.2">
      <c r="C19" s="850"/>
      <c r="D19" s="851"/>
      <c r="E19" s="852"/>
      <c r="F19" s="1"/>
      <c r="G19" s="1"/>
    </row>
    <row r="20" spans="2:7" ht="6.75" customHeight="1" thickBot="1" x14ac:dyDescent="0.25">
      <c r="C20" s="23"/>
      <c r="D20" s="24"/>
      <c r="E20" s="25"/>
      <c r="F20" s="1"/>
      <c r="G20" s="1"/>
    </row>
    <row r="21" spans="2:7" s="16" customFormat="1" ht="25.5" x14ac:dyDescent="0.35">
      <c r="B21" s="19"/>
      <c r="C21" s="19"/>
      <c r="D21" s="19"/>
      <c r="G21" s="20"/>
    </row>
    <row r="22" spans="2:7" s="16" customFormat="1" ht="25.5" hidden="1" x14ac:dyDescent="0.35">
      <c r="B22" s="19"/>
      <c r="C22" s="19"/>
      <c r="D22" s="19"/>
      <c r="G22" s="20"/>
    </row>
    <row r="23" spans="2:7" s="16" customFormat="1" ht="25.5" hidden="1" x14ac:dyDescent="0.35">
      <c r="B23" s="19"/>
      <c r="C23" s="19"/>
      <c r="D23" s="19"/>
      <c r="G23" s="20"/>
    </row>
    <row r="24" spans="2:7" s="16" customFormat="1" ht="25.5" hidden="1" x14ac:dyDescent="0.35">
      <c r="B24" s="19"/>
      <c r="C24" s="19"/>
      <c r="D24" s="19"/>
      <c r="G24" s="20"/>
    </row>
    <row r="25" spans="2:7" s="16" customFormat="1" ht="25.5" hidden="1" x14ac:dyDescent="0.35">
      <c r="B25" s="19"/>
      <c r="C25" s="19"/>
      <c r="D25" s="19"/>
      <c r="G25" s="20"/>
    </row>
    <row r="26" spans="2:7" s="16" customFormat="1" ht="25.5" hidden="1" x14ac:dyDescent="0.35">
      <c r="B26" s="19"/>
      <c r="C26" s="19"/>
      <c r="D26" s="19"/>
      <c r="G26" s="20"/>
    </row>
    <row r="27" spans="2:7" s="16" customFormat="1" ht="25.5" hidden="1" x14ac:dyDescent="0.35">
      <c r="B27" s="19"/>
      <c r="C27" s="19"/>
      <c r="D27" s="19"/>
      <c r="G27" s="20"/>
    </row>
    <row r="28" spans="2:7" hidden="1" x14ac:dyDescent="0.2"/>
    <row r="29" spans="2:7" hidden="1" x14ac:dyDescent="0.2"/>
    <row r="30" spans="2:7" hidden="1" x14ac:dyDescent="0.2"/>
    <row r="31" spans="2:7" hidden="1" x14ac:dyDescent="0.2"/>
    <row r="32" spans="2: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sheetData>
  <sheetProtection password="8366" sheet="1" objects="1" scenarios="1" selectLockedCells="1"/>
  <mergeCells count="9">
    <mergeCell ref="C19:E19"/>
    <mergeCell ref="C2:E2"/>
    <mergeCell ref="C18:E18"/>
    <mergeCell ref="B7:F7"/>
    <mergeCell ref="C14:C15"/>
    <mergeCell ref="E14:E15"/>
    <mergeCell ref="C12:E12"/>
    <mergeCell ref="C11:E11"/>
    <mergeCell ref="C4:E4"/>
  </mergeCells>
  <phoneticPr fontId="0" type="noConversion"/>
  <dataValidations xWindow="536" yWindow="405" count="2">
    <dataValidation allowBlank="1" showInputMessage="1" showErrorMessage="1" prompt="Enter the official name of the Bank." sqref="C10"/>
    <dataValidation allowBlank="1" showInputMessage="1" showErrorMessage="1" prompt="Enter the reporting period." sqref="E8"/>
  </dataValidations>
  <printOptions horizontalCentered="1"/>
  <pageMargins left="0.34" right="0.34" top="0.5" bottom="0.5" header="0.2" footer="0.2"/>
  <pageSetup paperSize="9" scale="97" orientation="portrait" r:id="rId1"/>
  <headerFooter alignWithMargins="0">
    <oddFooter>&amp;R&amp;P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60"/>
  <sheetViews>
    <sheetView showGridLines="0" showRowColHeaders="0" zoomScale="115" zoomScaleNormal="115" workbookViewId="0">
      <selection activeCell="B2" sqref="B2"/>
    </sheetView>
  </sheetViews>
  <sheetFormatPr defaultColWidth="0" defaultRowHeight="11.25" zeroHeight="1" x14ac:dyDescent="0.2"/>
  <cols>
    <col min="1" max="1" width="2.28515625" style="66" customWidth="1"/>
    <col min="2" max="2" width="5.7109375" style="66" customWidth="1"/>
    <col min="3" max="4" width="2.28515625" style="66" customWidth="1"/>
    <col min="5" max="5" width="6.5703125" style="66" customWidth="1"/>
    <col min="6" max="6" width="32.140625" style="66" customWidth="1"/>
    <col min="7" max="7" width="25.85546875" style="66" customWidth="1"/>
    <col min="8" max="8" width="21.85546875" style="66" customWidth="1"/>
    <col min="9" max="9" width="12.7109375" style="66" customWidth="1"/>
    <col min="10" max="10" width="2.28515625" style="66" customWidth="1"/>
    <col min="11" max="16384" width="0" style="66" hidden="1"/>
  </cols>
  <sheetData>
    <row r="1" spans="2:9" ht="13.5" thickBot="1" x14ac:dyDescent="0.3">
      <c r="B1" s="30" t="str">
        <f>'Sec B CA1 - Capital'!B1</f>
        <v>SECTION B: CAPITAL ADEQUACY CALCULATION</v>
      </c>
      <c r="H1" s="151" t="s">
        <v>656</v>
      </c>
      <c r="I1" s="64" t="str">
        <f>IF('Sec A Balance Sheet'!J1=0," ",'Sec A Balance Sheet'!J1)</f>
        <v>USD '000</v>
      </c>
    </row>
    <row r="2" spans="2:9" ht="12.75" x14ac:dyDescent="0.25">
      <c r="B2" s="214" t="s">
        <v>939</v>
      </c>
      <c r="I2" s="272"/>
    </row>
    <row r="3" spans="2:9" x14ac:dyDescent="0.2">
      <c r="I3" s="272"/>
    </row>
    <row r="4" spans="2:9" x14ac:dyDescent="0.2">
      <c r="I4" s="272"/>
    </row>
    <row r="5" spans="2:9" ht="13.5" thickBot="1" x14ac:dyDescent="0.3">
      <c r="B5" s="214" t="s">
        <v>662</v>
      </c>
      <c r="I5" s="272"/>
    </row>
    <row r="6" spans="2:9" ht="21" customHeight="1" thickTop="1" thickBot="1" x14ac:dyDescent="0.25">
      <c r="B6" s="273" t="s">
        <v>722</v>
      </c>
      <c r="C6" s="902" t="s">
        <v>723</v>
      </c>
      <c r="D6" s="902"/>
      <c r="E6" s="902"/>
      <c r="F6" s="902"/>
      <c r="G6" s="274"/>
      <c r="H6" s="275" t="s">
        <v>711</v>
      </c>
      <c r="I6" s="276" t="s">
        <v>271</v>
      </c>
    </row>
    <row r="7" spans="2:9" s="69" customFormat="1" ht="4.5" customHeight="1" thickTop="1" thickBot="1" x14ac:dyDescent="0.25">
      <c r="B7" s="277"/>
      <c r="C7" s="278"/>
      <c r="D7" s="278"/>
      <c r="E7" s="278"/>
      <c r="F7" s="278"/>
      <c r="G7" s="278"/>
      <c r="H7" s="277"/>
      <c r="I7" s="277"/>
    </row>
    <row r="8" spans="2:9" ht="22.5" customHeight="1" x14ac:dyDescent="0.2">
      <c r="B8" s="284" t="s">
        <v>162</v>
      </c>
      <c r="C8" s="905" t="s">
        <v>137</v>
      </c>
      <c r="D8" s="906"/>
      <c r="E8" s="906"/>
      <c r="F8" s="906"/>
      <c r="G8" s="285"/>
      <c r="H8" s="286"/>
      <c r="I8" s="602"/>
    </row>
    <row r="9" spans="2:9" ht="22.5" customHeight="1" x14ac:dyDescent="0.2">
      <c r="B9" s="287" t="s">
        <v>163</v>
      </c>
      <c r="C9" s="903" t="s">
        <v>713</v>
      </c>
      <c r="D9" s="904"/>
      <c r="E9" s="904"/>
      <c r="F9" s="904"/>
      <c r="G9" s="288"/>
      <c r="H9" s="289"/>
      <c r="I9" s="603"/>
    </row>
    <row r="10" spans="2:9" ht="22.5" customHeight="1" x14ac:dyDescent="0.2">
      <c r="B10" s="287" t="s">
        <v>164</v>
      </c>
      <c r="C10" s="903" t="s">
        <v>714</v>
      </c>
      <c r="D10" s="904"/>
      <c r="E10" s="904"/>
      <c r="F10" s="904"/>
      <c r="G10" s="288"/>
      <c r="H10" s="289"/>
      <c r="I10" s="603"/>
    </row>
    <row r="11" spans="2:9" ht="22.5" customHeight="1" x14ac:dyDescent="0.2">
      <c r="B11" s="287" t="s">
        <v>165</v>
      </c>
      <c r="C11" s="903" t="s">
        <v>715</v>
      </c>
      <c r="D11" s="904"/>
      <c r="E11" s="904"/>
      <c r="F11" s="904"/>
      <c r="G11" s="288"/>
      <c r="H11" s="289"/>
      <c r="I11" s="603"/>
    </row>
    <row r="12" spans="2:9" ht="22.5" customHeight="1" thickBot="1" x14ac:dyDescent="0.25">
      <c r="B12" s="287" t="s">
        <v>166</v>
      </c>
      <c r="C12" s="903" t="s">
        <v>716</v>
      </c>
      <c r="D12" s="904"/>
      <c r="E12" s="904"/>
      <c r="F12" s="904"/>
      <c r="G12" s="288"/>
      <c r="H12" s="289"/>
      <c r="I12" s="604"/>
    </row>
    <row r="13" spans="2:9" ht="22.5" customHeight="1" thickBot="1" x14ac:dyDescent="0.25">
      <c r="B13" s="287" t="s">
        <v>167</v>
      </c>
      <c r="C13" s="903" t="s">
        <v>456</v>
      </c>
      <c r="D13" s="904"/>
      <c r="E13" s="904"/>
      <c r="F13" s="904"/>
      <c r="G13" s="288"/>
      <c r="H13" s="290" t="s">
        <v>455</v>
      </c>
      <c r="I13" s="291">
        <f>SUM(I8:I12)</f>
        <v>0</v>
      </c>
    </row>
    <row r="14" spans="2:9" ht="20.25" customHeight="1" thickBot="1" x14ac:dyDescent="0.25">
      <c r="B14" s="292" t="s">
        <v>168</v>
      </c>
      <c r="C14" s="908" t="s">
        <v>973</v>
      </c>
      <c r="D14" s="909"/>
      <c r="E14" s="909"/>
      <c r="F14" s="909"/>
      <c r="G14" s="293"/>
      <c r="H14" s="294" t="s">
        <v>277</v>
      </c>
      <c r="I14" s="295">
        <v>12.5</v>
      </c>
    </row>
    <row r="15" spans="2:9" s="248" customFormat="1" ht="5.25" customHeight="1" thickBot="1" x14ac:dyDescent="0.25">
      <c r="B15" s="296"/>
      <c r="C15" s="297"/>
      <c r="H15" s="298"/>
      <c r="I15" s="299"/>
    </row>
    <row r="16" spans="2:9" ht="17.25" customHeight="1" thickBot="1" x14ac:dyDescent="0.25">
      <c r="B16" s="300" t="s">
        <v>169</v>
      </c>
      <c r="C16" s="907" t="s">
        <v>69</v>
      </c>
      <c r="D16" s="907"/>
      <c r="E16" s="907"/>
      <c r="F16" s="907"/>
      <c r="G16" s="301"/>
      <c r="H16" s="302" t="s">
        <v>325</v>
      </c>
      <c r="I16" s="303">
        <f>I13*I14</f>
        <v>0</v>
      </c>
    </row>
    <row r="17" spans="1:12" ht="13.5" customHeight="1" thickTop="1" x14ac:dyDescent="0.2">
      <c r="I17" s="158"/>
    </row>
    <row r="18" spans="1:12" ht="12.75" x14ac:dyDescent="0.25">
      <c r="B18" s="214" t="s">
        <v>663</v>
      </c>
      <c r="I18" s="272"/>
    </row>
    <row r="19" spans="1:12" s="248" customFormat="1" ht="5.25" customHeight="1" thickBot="1" x14ac:dyDescent="0.25">
      <c r="B19" s="296"/>
      <c r="C19" s="297"/>
      <c r="H19" s="298"/>
      <c r="I19" s="304"/>
    </row>
    <row r="20" spans="1:12" ht="17.25" customHeight="1" thickBot="1" x14ac:dyDescent="0.25">
      <c r="B20" s="300" t="s">
        <v>170</v>
      </c>
      <c r="C20" s="305" t="s">
        <v>664</v>
      </c>
      <c r="D20" s="305"/>
      <c r="E20" s="305"/>
      <c r="F20" s="305"/>
      <c r="G20" s="305"/>
      <c r="H20" s="302" t="s">
        <v>750</v>
      </c>
      <c r="I20" s="303">
        <f>'Sec B VaR - Market Risk'!N23</f>
        <v>0</v>
      </c>
    </row>
    <row r="21" spans="1:12" s="69" customFormat="1" ht="7.5" customHeight="1" thickTop="1" thickBot="1" x14ac:dyDescent="0.25">
      <c r="B21" s="306"/>
      <c r="C21" s="307"/>
      <c r="D21" s="307"/>
      <c r="E21" s="307"/>
      <c r="F21" s="307"/>
      <c r="G21" s="307"/>
      <c r="H21" s="298"/>
      <c r="I21" s="308"/>
    </row>
    <row r="22" spans="1:12" ht="19.5" customHeight="1" thickBot="1" x14ac:dyDescent="0.25">
      <c r="B22" s="68" t="s">
        <v>134</v>
      </c>
      <c r="I22" s="309">
        <f>I16+I20</f>
        <v>0</v>
      </c>
    </row>
    <row r="23" spans="1:12" x14ac:dyDescent="0.2"/>
    <row r="24" spans="1:12" ht="13.5" customHeight="1" thickBot="1" x14ac:dyDescent="0.25">
      <c r="B24" s="68" t="s">
        <v>681</v>
      </c>
      <c r="F24" s="68"/>
      <c r="G24" s="68"/>
    </row>
    <row r="25" spans="1:12" s="80" customFormat="1" ht="12" thickBot="1" x14ac:dyDescent="0.25">
      <c r="A25" s="78"/>
      <c r="B25" s="82"/>
      <c r="C25" s="132"/>
      <c r="D25" s="144" t="s">
        <v>335</v>
      </c>
      <c r="E25" s="145"/>
      <c r="H25" s="62"/>
      <c r="I25" s="62"/>
      <c r="J25" s="62"/>
      <c r="K25" s="62"/>
      <c r="L25" s="62"/>
    </row>
    <row r="26" spans="1:12" s="80" customFormat="1" ht="12" thickBot="1" x14ac:dyDescent="0.25">
      <c r="A26" s="78"/>
      <c r="B26" s="146"/>
      <c r="C26" s="132"/>
      <c r="D26" s="144" t="s">
        <v>336</v>
      </c>
      <c r="E26" s="144"/>
      <c r="F26" s="145"/>
      <c r="G26" s="145"/>
      <c r="H26" s="62"/>
      <c r="I26" s="62"/>
      <c r="J26" s="62"/>
      <c r="K26" s="62"/>
      <c r="L26" s="62"/>
    </row>
    <row r="27" spans="1:12" ht="21" customHeight="1" x14ac:dyDescent="0.2">
      <c r="B27" s="148" t="s">
        <v>162</v>
      </c>
      <c r="D27" s="901" t="s">
        <v>266</v>
      </c>
      <c r="E27" s="901"/>
      <c r="F27" s="901"/>
      <c r="G27" s="901"/>
      <c r="H27" s="901"/>
      <c r="I27" s="901"/>
    </row>
    <row r="28" spans="1:12" ht="22.5" customHeight="1" x14ac:dyDescent="0.2">
      <c r="B28" s="148" t="s">
        <v>163</v>
      </c>
      <c r="D28" s="901" t="s">
        <v>974</v>
      </c>
      <c r="E28" s="901"/>
      <c r="F28" s="901"/>
      <c r="G28" s="901"/>
      <c r="H28" s="901"/>
      <c r="I28" s="901"/>
    </row>
    <row r="29" spans="1:12" x14ac:dyDescent="0.2">
      <c r="D29" s="628"/>
      <c r="E29" s="628"/>
      <c r="F29" s="628"/>
      <c r="G29" s="628"/>
      <c r="H29" s="628"/>
      <c r="I29" s="628"/>
    </row>
    <row r="30" spans="1:12" hidden="1" x14ac:dyDescent="0.2"/>
    <row r="31" spans="1:12" hidden="1" x14ac:dyDescent="0.2"/>
    <row r="32" spans="1:1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sheetData>
  <sheetProtection password="8366" sheet="1" objects="1" scenarios="1"/>
  <mergeCells count="11">
    <mergeCell ref="D28:I28"/>
    <mergeCell ref="C9:F9"/>
    <mergeCell ref="C8:F8"/>
    <mergeCell ref="C6:F6"/>
    <mergeCell ref="D27:I27"/>
    <mergeCell ref="C13:F13"/>
    <mergeCell ref="C12:F12"/>
    <mergeCell ref="C11:F11"/>
    <mergeCell ref="C10:F10"/>
    <mergeCell ref="C16:F16"/>
    <mergeCell ref="C14:F14"/>
  </mergeCells>
  <phoneticPr fontId="0" type="noConversion"/>
  <dataValidations count="1">
    <dataValidation allowBlank="1" showErrorMessage="1" sqref="I1"/>
  </dataValidations>
  <pageMargins left="0.34" right="0.34" top="0.5" bottom="0.4" header="0.2" footer="0.2"/>
  <pageSetup paperSize="9" scale="85" fitToHeight="6" orientation="portrait" horizontalDpi="1200" verticalDpi="1200" r:id="rId1"/>
  <headerFooter alignWithMargins="0">
    <oddFooter>&amp;L&amp;8&amp;A&amp;R&amp;8&amp;P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1"/>
  <sheetViews>
    <sheetView showGridLines="0" view="pageBreakPreview" topLeftCell="A13" zoomScale="85" zoomScaleNormal="85" zoomScaleSheetLayoutView="85" workbookViewId="0">
      <selection activeCell="B2" sqref="B2"/>
    </sheetView>
  </sheetViews>
  <sheetFormatPr defaultColWidth="0" defaultRowHeight="0" customHeight="1" zeroHeight="1" x14ac:dyDescent="0.2"/>
  <cols>
    <col min="1" max="1" width="2.140625" style="66" customWidth="1"/>
    <col min="2" max="2" width="7.85546875" style="66" customWidth="1"/>
    <col min="3" max="4" width="2.140625" style="66" customWidth="1"/>
    <col min="5" max="5" width="12.85546875" style="66" customWidth="1"/>
    <col min="6" max="6" width="1.28515625" style="66" customWidth="1"/>
    <col min="7" max="8" width="17.85546875" style="66" customWidth="1"/>
    <col min="9" max="9" width="1.140625" style="66" customWidth="1"/>
    <col min="10" max="11" width="17.85546875" style="66" customWidth="1"/>
    <col min="12" max="12" width="1.140625" style="66" customWidth="1"/>
    <col min="13" max="14" width="17.85546875" style="66" customWidth="1"/>
    <col min="15" max="15" width="1.140625" style="66" customWidth="1"/>
    <col min="16" max="16" width="14.42578125" style="66" customWidth="1"/>
    <col min="17" max="17" width="1.28515625" style="66" customWidth="1"/>
    <col min="18" max="18" width="13" style="66" customWidth="1"/>
    <col min="19" max="19" width="2.140625" style="66" customWidth="1"/>
    <col min="20" max="16384" width="0" style="66" hidden="1"/>
  </cols>
  <sheetData>
    <row r="1" spans="2:31" ht="13.5" thickBot="1" x14ac:dyDescent="0.3">
      <c r="B1" s="629" t="str">
        <f>'Sec B CA1 - Capital'!B1</f>
        <v>SECTION B: CAPITAL ADEQUACY CALCULATION</v>
      </c>
      <c r="C1" s="630"/>
      <c r="D1" s="630"/>
      <c r="E1" s="630"/>
      <c r="F1" s="630"/>
      <c r="G1" s="630"/>
      <c r="H1" s="630"/>
      <c r="I1" s="630"/>
      <c r="J1" s="630"/>
      <c r="K1" s="630"/>
      <c r="N1" s="151" t="s">
        <v>656</v>
      </c>
      <c r="O1" s="151"/>
      <c r="P1" s="64" t="str">
        <f>IF('Sec A Balance Sheet'!J1=0," ",'Sec A Balance Sheet'!J1)</f>
        <v>USD '000</v>
      </c>
    </row>
    <row r="2" spans="2:31" s="313" customFormat="1" ht="12.75" x14ac:dyDescent="0.25">
      <c r="B2" s="629" t="s">
        <v>940</v>
      </c>
      <c r="C2" s="631"/>
      <c r="D2" s="631"/>
      <c r="E2" s="631"/>
      <c r="F2" s="631"/>
      <c r="G2" s="631"/>
      <c r="H2" s="631"/>
      <c r="I2" s="631"/>
      <c r="J2" s="631"/>
      <c r="K2" s="631"/>
      <c r="L2" s="312"/>
      <c r="M2" s="312"/>
      <c r="N2" s="312"/>
      <c r="O2" s="312"/>
      <c r="P2" s="312"/>
      <c r="Q2" s="312"/>
      <c r="R2" s="32"/>
      <c r="S2" s="312"/>
      <c r="T2" s="66"/>
      <c r="U2" s="312"/>
      <c r="V2" s="312"/>
      <c r="W2" s="312"/>
      <c r="X2" s="312"/>
      <c r="Y2" s="312"/>
      <c r="Z2" s="312"/>
      <c r="AA2" s="312"/>
      <c r="AB2" s="312"/>
      <c r="AC2" s="312"/>
      <c r="AD2" s="312"/>
      <c r="AE2" s="312"/>
    </row>
    <row r="3" spans="2:31" ht="11.25" x14ac:dyDescent="0.2">
      <c r="C3" s="78"/>
      <c r="D3" s="78"/>
      <c r="J3" s="242"/>
      <c r="K3" s="78"/>
      <c r="M3" s="78"/>
      <c r="N3" s="78"/>
      <c r="P3" s="78"/>
      <c r="Q3" s="78"/>
      <c r="R3" s="78"/>
    </row>
    <row r="4" spans="2:31" ht="11.25" x14ac:dyDescent="0.2">
      <c r="C4" s="78"/>
      <c r="D4" s="78"/>
      <c r="J4" s="242"/>
      <c r="K4" s="78"/>
      <c r="M4" s="78"/>
      <c r="N4" s="78"/>
      <c r="P4" s="78"/>
      <c r="Q4" s="78"/>
      <c r="R4" s="78"/>
    </row>
    <row r="5" spans="2:31" ht="12" thickBot="1" x14ac:dyDescent="0.25">
      <c r="B5" s="314" t="s">
        <v>795</v>
      </c>
      <c r="C5" s="68" t="s">
        <v>794</v>
      </c>
      <c r="D5" s="78"/>
      <c r="J5" s="242"/>
      <c r="K5" s="78"/>
      <c r="M5" s="78"/>
      <c r="N5" s="78"/>
      <c r="Q5" s="78"/>
      <c r="R5" s="78"/>
    </row>
    <row r="6" spans="2:31" ht="15" customHeight="1" thickTop="1" x14ac:dyDescent="0.2">
      <c r="B6" s="315"/>
      <c r="C6" s="921" t="s">
        <v>796</v>
      </c>
      <c r="D6" s="921"/>
      <c r="E6" s="921"/>
      <c r="F6" s="316"/>
      <c r="G6" s="919" t="s">
        <v>929</v>
      </c>
      <c r="H6" s="920"/>
      <c r="I6" s="316"/>
      <c r="J6" s="919" t="s">
        <v>957</v>
      </c>
      <c r="K6" s="920"/>
      <c r="L6" s="316"/>
      <c r="M6" s="919" t="s">
        <v>959</v>
      </c>
      <c r="N6" s="920"/>
      <c r="O6" s="621"/>
      <c r="P6" s="78"/>
      <c r="Q6" s="622"/>
      <c r="R6" s="78"/>
    </row>
    <row r="7" spans="2:31" ht="22.5" customHeight="1" thickBot="1" x14ac:dyDescent="0.25">
      <c r="B7" s="317"/>
      <c r="C7" s="922"/>
      <c r="D7" s="922"/>
      <c r="E7" s="922"/>
      <c r="F7" s="316"/>
      <c r="G7" s="318" t="s">
        <v>930</v>
      </c>
      <c r="H7" s="318" t="s">
        <v>931</v>
      </c>
      <c r="I7" s="316"/>
      <c r="J7" s="318" t="s">
        <v>930</v>
      </c>
      <c r="K7" s="318" t="s">
        <v>931</v>
      </c>
      <c r="L7" s="316"/>
      <c r="M7" s="318" t="s">
        <v>960</v>
      </c>
      <c r="N7" s="318" t="s">
        <v>957</v>
      </c>
      <c r="O7" s="621"/>
      <c r="P7" s="78"/>
      <c r="Q7" s="622"/>
      <c r="R7" s="78"/>
    </row>
    <row r="8" spans="2:31" s="69" customFormat="1" ht="12" thickTop="1" x14ac:dyDescent="0.2">
      <c r="B8" s="248"/>
      <c r="C8" s="248"/>
      <c r="D8" s="248"/>
      <c r="E8" s="319"/>
      <c r="F8" s="319"/>
      <c r="G8" s="320" t="s">
        <v>273</v>
      </c>
      <c r="H8" s="320" t="s">
        <v>277</v>
      </c>
      <c r="I8" s="319"/>
      <c r="J8" s="320" t="s">
        <v>725</v>
      </c>
      <c r="K8" s="320" t="s">
        <v>274</v>
      </c>
      <c r="L8" s="319"/>
      <c r="M8" s="320" t="s">
        <v>275</v>
      </c>
      <c r="N8" s="320" t="s">
        <v>276</v>
      </c>
      <c r="O8" s="319"/>
      <c r="P8" s="66"/>
      <c r="Q8" s="319"/>
      <c r="T8" s="66"/>
    </row>
    <row r="9" spans="2:31" ht="11.25" x14ac:dyDescent="0.2">
      <c r="B9" s="321">
        <v>1.1000000000000001</v>
      </c>
      <c r="C9" s="322" t="s">
        <v>797</v>
      </c>
      <c r="D9" s="248"/>
      <c r="E9" s="248"/>
      <c r="F9" s="248"/>
      <c r="G9" s="310"/>
      <c r="H9" s="310"/>
      <c r="I9" s="248"/>
      <c r="J9" s="310"/>
      <c r="K9" s="310"/>
      <c r="L9" s="323"/>
      <c r="M9" s="627">
        <f>MAX(G9,H9*$N$15)</f>
        <v>0</v>
      </c>
      <c r="N9" s="627">
        <f>MAX(J9,K9*$N$17)</f>
        <v>0</v>
      </c>
      <c r="O9" s="323"/>
      <c r="Q9" s="324"/>
    </row>
    <row r="10" spans="2:31" ht="11.25" x14ac:dyDescent="0.2">
      <c r="B10" s="321">
        <v>1.2</v>
      </c>
      <c r="C10" s="322" t="s">
        <v>895</v>
      </c>
      <c r="D10" s="248"/>
      <c r="E10" s="248"/>
      <c r="F10" s="248"/>
      <c r="G10" s="310"/>
      <c r="H10" s="310"/>
      <c r="I10" s="248"/>
      <c r="J10" s="310"/>
      <c r="K10" s="310"/>
      <c r="L10" s="323"/>
      <c r="M10" s="627">
        <f t="shared" ref="M10:M12" si="0">MAX(G10,H10*$N$15)</f>
        <v>0</v>
      </c>
      <c r="N10" s="627">
        <f t="shared" ref="N10:N12" si="1">MAX(J10,K10*$N$17)</f>
        <v>0</v>
      </c>
      <c r="O10" s="323"/>
      <c r="Q10" s="324"/>
    </row>
    <row r="11" spans="2:31" ht="11.25" x14ac:dyDescent="0.2">
      <c r="B11" s="325">
        <v>1.3</v>
      </c>
      <c r="C11" s="322" t="s">
        <v>798</v>
      </c>
      <c r="D11" s="248"/>
      <c r="E11" s="248"/>
      <c r="F11" s="248"/>
      <c r="G11" s="310"/>
      <c r="H11" s="310"/>
      <c r="I11" s="248"/>
      <c r="J11" s="310"/>
      <c r="K11" s="310"/>
      <c r="L11" s="323"/>
      <c r="M11" s="627">
        <f t="shared" si="0"/>
        <v>0</v>
      </c>
      <c r="N11" s="627">
        <f t="shared" si="1"/>
        <v>0</v>
      </c>
      <c r="O11" s="323"/>
      <c r="Q11" s="324"/>
    </row>
    <row r="12" spans="2:31" ht="12" thickBot="1" x14ac:dyDescent="0.25">
      <c r="B12" s="325">
        <v>1.4</v>
      </c>
      <c r="C12" s="322" t="s">
        <v>799</v>
      </c>
      <c r="D12" s="248"/>
      <c r="E12" s="248"/>
      <c r="F12" s="248"/>
      <c r="G12" s="311"/>
      <c r="H12" s="311"/>
      <c r="I12" s="248"/>
      <c r="J12" s="311"/>
      <c r="K12" s="311"/>
      <c r="L12" s="323"/>
      <c r="M12" s="627">
        <f t="shared" si="0"/>
        <v>0</v>
      </c>
      <c r="N12" s="627">
        <f t="shared" si="1"/>
        <v>0</v>
      </c>
      <c r="O12" s="323"/>
      <c r="P12" s="324"/>
      <c r="Q12" s="324"/>
    </row>
    <row r="13" spans="2:31" ht="12" thickBot="1" x14ac:dyDescent="0.25">
      <c r="B13" s="198">
        <v>1.5</v>
      </c>
      <c r="C13" s="66" t="s">
        <v>933</v>
      </c>
      <c r="G13" s="326">
        <f>SUM(G9:G12)</f>
        <v>0</v>
      </c>
      <c r="H13" s="326">
        <f>SUM(H9:H12)</f>
        <v>0</v>
      </c>
      <c r="J13" s="326">
        <f>SUM(J9:J12)</f>
        <v>0</v>
      </c>
      <c r="K13" s="326">
        <f>SUM(K9:K12)</f>
        <v>0</v>
      </c>
      <c r="L13" s="324"/>
      <c r="M13" s="326">
        <f>SUM(M9:M12)</f>
        <v>0</v>
      </c>
      <c r="N13" s="326">
        <f>SUM(N9:N12)</f>
        <v>0</v>
      </c>
      <c r="O13" s="327"/>
      <c r="Q13" s="327"/>
    </row>
    <row r="14" spans="2:31" ht="3.75" customHeight="1" x14ac:dyDescent="0.2">
      <c r="B14" s="198"/>
      <c r="G14" s="327"/>
      <c r="H14" s="327"/>
      <c r="I14" s="327"/>
      <c r="J14" s="327"/>
      <c r="K14" s="327"/>
      <c r="L14" s="327"/>
      <c r="M14" s="327"/>
      <c r="N14" s="327"/>
      <c r="O14" s="327"/>
      <c r="Q14" s="327"/>
    </row>
    <row r="15" spans="2:31" ht="11.25" customHeight="1" x14ac:dyDescent="0.2">
      <c r="B15" s="328" t="s">
        <v>969</v>
      </c>
      <c r="C15" s="68" t="s">
        <v>966</v>
      </c>
      <c r="G15" s="327"/>
      <c r="H15" s="327"/>
      <c r="I15" s="327"/>
      <c r="J15" s="327"/>
      <c r="K15" s="327"/>
      <c r="L15" s="327"/>
      <c r="N15" s="625"/>
      <c r="O15" s="327"/>
      <c r="Q15" s="327"/>
    </row>
    <row r="16" spans="2:31" ht="3.75" customHeight="1" x14ac:dyDescent="0.2">
      <c r="B16" s="198"/>
      <c r="G16" s="327"/>
      <c r="H16" s="327"/>
      <c r="I16" s="327"/>
      <c r="J16" s="327"/>
      <c r="K16" s="327"/>
      <c r="L16" s="327"/>
      <c r="O16" s="327"/>
      <c r="Q16" s="327"/>
    </row>
    <row r="17" spans="2:17" ht="11.25" customHeight="1" x14ac:dyDescent="0.2">
      <c r="B17" s="328" t="s">
        <v>970</v>
      </c>
      <c r="C17" s="68" t="s">
        <v>967</v>
      </c>
      <c r="G17" s="327"/>
      <c r="H17" s="327"/>
      <c r="I17" s="327"/>
      <c r="J17" s="327"/>
      <c r="N17" s="625"/>
      <c r="O17" s="327"/>
      <c r="Q17" s="327"/>
    </row>
    <row r="18" spans="2:17" ht="3" customHeight="1" thickBot="1" x14ac:dyDescent="0.25">
      <c r="B18" s="198"/>
      <c r="G18" s="327"/>
      <c r="H18" s="327"/>
      <c r="I18" s="327"/>
      <c r="J18" s="327"/>
      <c r="O18" s="327"/>
      <c r="Q18" s="327"/>
    </row>
    <row r="19" spans="2:17" ht="12" thickBot="1" x14ac:dyDescent="0.25">
      <c r="B19" s="328">
        <v>1.7</v>
      </c>
      <c r="C19" s="73" t="s">
        <v>971</v>
      </c>
      <c r="D19" s="69"/>
      <c r="E19" s="69"/>
      <c r="F19" s="69"/>
      <c r="G19" s="69"/>
      <c r="H19" s="69"/>
      <c r="I19" s="69"/>
      <c r="J19" s="626"/>
      <c r="L19" s="69"/>
      <c r="M19" s="329" t="s">
        <v>968</v>
      </c>
      <c r="N19" s="326">
        <f>M13+N13</f>
        <v>0</v>
      </c>
      <c r="O19" s="327"/>
      <c r="Q19" s="329"/>
    </row>
    <row r="20" spans="2:17" ht="4.5" customHeight="1" x14ac:dyDescent="0.2">
      <c r="B20" s="198"/>
      <c r="C20" s="68"/>
      <c r="J20" s="324"/>
      <c r="N20" s="327"/>
      <c r="O20" s="327"/>
      <c r="Q20" s="329"/>
    </row>
    <row r="21" spans="2:17" ht="11.25" x14ac:dyDescent="0.2">
      <c r="B21" s="328">
        <v>1.8</v>
      </c>
      <c r="C21" s="68" t="s">
        <v>751</v>
      </c>
      <c r="J21" s="324"/>
      <c r="M21" s="329" t="s">
        <v>962</v>
      </c>
      <c r="N21" s="310"/>
      <c r="O21" s="327"/>
      <c r="Q21" s="327"/>
    </row>
    <row r="22" spans="2:17" ht="3" customHeight="1" thickBot="1" x14ac:dyDescent="0.25">
      <c r="C22" s="68"/>
      <c r="J22" s="324"/>
      <c r="N22" s="327"/>
      <c r="O22" s="327"/>
      <c r="Q22" s="329"/>
    </row>
    <row r="23" spans="2:17" ht="12" thickBot="1" x14ac:dyDescent="0.25">
      <c r="B23" s="328">
        <v>1.9</v>
      </c>
      <c r="C23" s="68" t="s">
        <v>965</v>
      </c>
      <c r="N23" s="326">
        <f>(N19+N21)*12.5</f>
        <v>0</v>
      </c>
      <c r="O23" s="327"/>
      <c r="Q23" s="327"/>
    </row>
    <row r="24" spans="2:17" ht="12" customHeight="1" x14ac:dyDescent="0.2">
      <c r="B24" s="328"/>
      <c r="C24" s="68"/>
      <c r="L24" s="324"/>
      <c r="M24" s="327"/>
      <c r="Q24" s="327"/>
    </row>
    <row r="25" spans="2:17" ht="11.25" x14ac:dyDescent="0.2">
      <c r="B25" s="314" t="s">
        <v>477</v>
      </c>
      <c r="C25" s="68" t="s">
        <v>961</v>
      </c>
      <c r="L25" s="324"/>
      <c r="M25" s="327"/>
      <c r="Q25" s="327"/>
    </row>
    <row r="26" spans="2:17" ht="3.75" customHeight="1" x14ac:dyDescent="0.2">
      <c r="B26" s="328"/>
      <c r="C26" s="68"/>
      <c r="J26" s="320"/>
      <c r="K26" s="320"/>
      <c r="L26" s="324"/>
      <c r="M26" s="327"/>
      <c r="N26" s="327"/>
      <c r="O26" s="327"/>
      <c r="P26" s="327"/>
      <c r="Q26" s="327"/>
    </row>
    <row r="27" spans="2:17" ht="11.25" x14ac:dyDescent="0.2">
      <c r="B27" s="328">
        <v>2.1</v>
      </c>
      <c r="C27" s="68" t="s">
        <v>963</v>
      </c>
      <c r="H27" s="310"/>
      <c r="K27" s="324"/>
      <c r="L27" s="324"/>
      <c r="M27" s="327"/>
      <c r="N27" s="327"/>
      <c r="O27" s="327"/>
      <c r="P27" s="327"/>
      <c r="Q27" s="327"/>
    </row>
    <row r="28" spans="2:17" ht="3.75" customHeight="1" x14ac:dyDescent="0.2">
      <c r="B28" s="328"/>
      <c r="C28" s="68"/>
      <c r="H28" s="324"/>
      <c r="K28" s="324"/>
      <c r="L28" s="324"/>
      <c r="M28" s="327"/>
      <c r="N28" s="327"/>
      <c r="O28" s="327"/>
      <c r="P28" s="327"/>
      <c r="Q28" s="327"/>
    </row>
    <row r="29" spans="2:17" ht="11.25" x14ac:dyDescent="0.2">
      <c r="B29" s="328">
        <v>2.2000000000000002</v>
      </c>
      <c r="C29" s="68" t="s">
        <v>932</v>
      </c>
      <c r="H29" s="310"/>
      <c r="K29" s="324"/>
      <c r="L29" s="324"/>
      <c r="M29" s="327"/>
      <c r="N29" s="327"/>
      <c r="O29" s="327"/>
      <c r="P29" s="327"/>
      <c r="Q29" s="327"/>
    </row>
    <row r="30" spans="2:17" ht="11.25" x14ac:dyDescent="0.2">
      <c r="B30" s="328"/>
      <c r="C30" s="68"/>
      <c r="J30" s="324"/>
      <c r="K30" s="324"/>
      <c r="L30" s="324"/>
      <c r="M30" s="327"/>
      <c r="N30" s="327"/>
      <c r="O30" s="327"/>
      <c r="P30" s="327"/>
      <c r="Q30" s="327"/>
    </row>
    <row r="31" spans="2:17" ht="11.25" hidden="1" x14ac:dyDescent="0.2"/>
    <row r="32" spans="2:17" ht="12" thickBot="1" x14ac:dyDescent="0.25">
      <c r="B32" s="314" t="s">
        <v>958</v>
      </c>
      <c r="C32" s="68" t="s">
        <v>728</v>
      </c>
    </row>
    <row r="33" spans="1:24" ht="12.75" thickTop="1" thickBot="1" x14ac:dyDescent="0.25">
      <c r="B33" s="330" t="s">
        <v>478</v>
      </c>
      <c r="C33" s="619"/>
      <c r="D33" s="923" t="s">
        <v>707</v>
      </c>
      <c r="E33" s="923"/>
      <c r="F33" s="923"/>
      <c r="G33" s="923"/>
      <c r="H33" s="923"/>
      <c r="I33" s="923"/>
      <c r="J33" s="331" t="s">
        <v>479</v>
      </c>
    </row>
    <row r="34" spans="1:24" ht="3.75" customHeight="1" thickTop="1" x14ac:dyDescent="0.2"/>
    <row r="35" spans="1:24" ht="11.25" x14ac:dyDescent="0.2">
      <c r="B35" s="924"/>
      <c r="C35" s="915"/>
      <c r="D35" s="916"/>
      <c r="E35" s="917"/>
      <c r="F35" s="917"/>
      <c r="G35" s="917"/>
      <c r="H35" s="917"/>
      <c r="I35" s="918"/>
      <c r="J35" s="332"/>
    </row>
    <row r="36" spans="1:24" ht="11.25" x14ac:dyDescent="0.2">
      <c r="B36" s="914"/>
      <c r="C36" s="915"/>
      <c r="D36" s="916"/>
      <c r="E36" s="917"/>
      <c r="F36" s="917"/>
      <c r="G36" s="917"/>
      <c r="H36" s="917"/>
      <c r="I36" s="918"/>
      <c r="J36" s="332"/>
    </row>
    <row r="37" spans="1:24" ht="11.25" x14ac:dyDescent="0.2">
      <c r="B37" s="914"/>
      <c r="C37" s="915"/>
      <c r="D37" s="916"/>
      <c r="E37" s="917"/>
      <c r="F37" s="917"/>
      <c r="G37" s="917"/>
      <c r="H37" s="917"/>
      <c r="I37" s="918"/>
      <c r="J37" s="332"/>
    </row>
    <row r="38" spans="1:24" ht="11.25" x14ac:dyDescent="0.2">
      <c r="B38" s="914"/>
      <c r="C38" s="915"/>
      <c r="D38" s="916"/>
      <c r="E38" s="917"/>
      <c r="F38" s="917"/>
      <c r="G38" s="917"/>
      <c r="H38" s="917"/>
      <c r="I38" s="918"/>
      <c r="J38" s="332"/>
    </row>
    <row r="39" spans="1:24" ht="11.25" x14ac:dyDescent="0.2">
      <c r="B39" s="914"/>
      <c r="C39" s="915"/>
      <c r="D39" s="916"/>
      <c r="E39" s="917"/>
      <c r="F39" s="917"/>
      <c r="G39" s="917"/>
      <c r="H39" s="917"/>
      <c r="I39" s="918"/>
      <c r="J39" s="332"/>
    </row>
    <row r="40" spans="1:24" ht="11.25" x14ac:dyDescent="0.2"/>
    <row r="41" spans="1:24" s="141" customFormat="1" ht="12" thickBot="1" x14ac:dyDescent="0.25">
      <c r="A41" s="139"/>
      <c r="B41" s="140" t="s">
        <v>681</v>
      </c>
      <c r="C41" s="139"/>
      <c r="D41" s="139"/>
      <c r="E41" s="139"/>
      <c r="F41" s="139"/>
      <c r="G41" s="139"/>
      <c r="H41" s="139"/>
      <c r="I41" s="139"/>
      <c r="J41" s="140"/>
      <c r="K41" s="142"/>
      <c r="L41" s="139"/>
      <c r="M41" s="142"/>
      <c r="N41" s="142"/>
      <c r="O41" s="139"/>
      <c r="P41" s="142"/>
      <c r="Q41" s="142"/>
      <c r="R41" s="140"/>
    </row>
    <row r="42" spans="1:24" s="62" customFormat="1" ht="12" thickBot="1" x14ac:dyDescent="0.25">
      <c r="A42" s="141"/>
      <c r="B42" s="82"/>
      <c r="C42" s="132"/>
      <c r="D42" s="144" t="s">
        <v>335</v>
      </c>
      <c r="E42" s="145"/>
      <c r="F42" s="145"/>
      <c r="G42" s="145"/>
      <c r="H42" s="145"/>
      <c r="I42" s="145"/>
      <c r="L42" s="145"/>
      <c r="O42" s="145"/>
    </row>
    <row r="43" spans="1:24" s="62" customFormat="1" ht="12" thickBot="1" x14ac:dyDescent="0.25">
      <c r="A43" s="141"/>
      <c r="B43" s="146"/>
      <c r="C43" s="132"/>
      <c r="D43" s="144" t="s">
        <v>336</v>
      </c>
      <c r="E43" s="144"/>
      <c r="F43" s="144"/>
      <c r="G43" s="144"/>
      <c r="H43" s="144"/>
      <c r="I43" s="144"/>
      <c r="J43" s="145"/>
      <c r="L43" s="144"/>
      <c r="O43" s="144"/>
    </row>
    <row r="44" spans="1:24" s="145" customFormat="1" ht="24.75" customHeight="1" x14ac:dyDescent="0.2">
      <c r="B44" s="148" t="s">
        <v>162</v>
      </c>
      <c r="C44" s="632"/>
      <c r="D44" s="912" t="s">
        <v>886</v>
      </c>
      <c r="E44" s="912"/>
      <c r="F44" s="912"/>
      <c r="G44" s="912"/>
      <c r="H44" s="912"/>
      <c r="I44" s="912"/>
      <c r="J44" s="912"/>
      <c r="K44" s="912"/>
      <c r="L44" s="912"/>
      <c r="M44" s="912"/>
      <c r="N44" s="912"/>
      <c r="O44" s="912"/>
      <c r="P44" s="912"/>
      <c r="Q44" s="202"/>
      <c r="R44" s="202"/>
      <c r="S44" s="202"/>
      <c r="T44" s="202"/>
      <c r="U44" s="202"/>
    </row>
    <row r="45" spans="1:24" s="145" customFormat="1" ht="23.25" customHeight="1" x14ac:dyDescent="0.2">
      <c r="B45" s="148" t="s">
        <v>163</v>
      </c>
      <c r="C45" s="632"/>
      <c r="D45" s="913" t="s">
        <v>972</v>
      </c>
      <c r="E45" s="912"/>
      <c r="F45" s="912"/>
      <c r="G45" s="912"/>
      <c r="H45" s="912"/>
      <c r="I45" s="912"/>
      <c r="J45" s="912"/>
      <c r="K45" s="912"/>
      <c r="L45" s="912"/>
      <c r="M45" s="912"/>
      <c r="N45" s="912"/>
      <c r="O45" s="912"/>
      <c r="P45" s="912"/>
      <c r="Q45" s="623"/>
      <c r="R45" s="623"/>
      <c r="S45" s="202"/>
      <c r="T45" s="202"/>
      <c r="U45" s="202"/>
    </row>
    <row r="46" spans="1:24" ht="24.75" customHeight="1" x14ac:dyDescent="0.2">
      <c r="B46" s="148" t="s">
        <v>164</v>
      </c>
      <c r="C46" s="630"/>
      <c r="D46" s="912" t="s">
        <v>473</v>
      </c>
      <c r="E46" s="912"/>
      <c r="F46" s="912"/>
      <c r="G46" s="912"/>
      <c r="H46" s="912"/>
      <c r="I46" s="912"/>
      <c r="J46" s="912"/>
      <c r="K46" s="912"/>
      <c r="L46" s="912"/>
      <c r="M46" s="912"/>
      <c r="N46" s="912"/>
      <c r="O46" s="912"/>
      <c r="P46" s="912"/>
      <c r="Q46" s="202"/>
      <c r="R46" s="202"/>
      <c r="S46" s="910"/>
      <c r="T46" s="911"/>
      <c r="U46" s="911"/>
      <c r="V46" s="145"/>
      <c r="W46" s="145"/>
      <c r="X46" s="139"/>
    </row>
    <row r="47" spans="1:24" ht="23.25" customHeight="1" x14ac:dyDescent="0.2">
      <c r="B47" s="148" t="s">
        <v>165</v>
      </c>
      <c r="C47" s="630"/>
      <c r="D47" s="913" t="s">
        <v>964</v>
      </c>
      <c r="E47" s="912"/>
      <c r="F47" s="912"/>
      <c r="G47" s="912"/>
      <c r="H47" s="912"/>
      <c r="I47" s="912"/>
      <c r="J47" s="912"/>
      <c r="K47" s="912"/>
      <c r="L47" s="912"/>
      <c r="M47" s="912"/>
      <c r="N47" s="912"/>
      <c r="O47" s="912"/>
      <c r="P47" s="912"/>
      <c r="Q47" s="202"/>
      <c r="R47" s="202"/>
      <c r="S47" s="910"/>
      <c r="T47" s="911"/>
      <c r="U47" s="911"/>
      <c r="V47" s="145"/>
      <c r="W47" s="145"/>
      <c r="X47" s="139"/>
    </row>
    <row r="48" spans="1:24" ht="11.25" x14ac:dyDescent="0.2">
      <c r="B48" s="148">
        <v>5</v>
      </c>
      <c r="C48" s="630"/>
      <c r="D48" s="912" t="s">
        <v>885</v>
      </c>
      <c r="E48" s="912"/>
      <c r="F48" s="912"/>
      <c r="G48" s="912"/>
      <c r="H48" s="912"/>
      <c r="I48" s="912"/>
      <c r="J48" s="912"/>
      <c r="K48" s="912"/>
      <c r="L48" s="912"/>
      <c r="M48" s="912"/>
      <c r="N48" s="912"/>
      <c r="O48" s="912"/>
      <c r="P48" s="912"/>
      <c r="Q48" s="624"/>
      <c r="R48" s="624"/>
    </row>
    <row r="49" spans="2:19" ht="11.25" hidden="1" x14ac:dyDescent="0.2">
      <c r="B49" s="145"/>
      <c r="C49" s="139"/>
      <c r="D49" s="333"/>
      <c r="E49" s="145"/>
      <c r="F49" s="145"/>
      <c r="G49" s="145"/>
      <c r="H49" s="145"/>
      <c r="I49" s="145"/>
      <c r="J49" s="145"/>
      <c r="K49" s="145"/>
      <c r="L49" s="145"/>
      <c r="M49" s="145"/>
      <c r="N49" s="145"/>
      <c r="O49" s="145"/>
      <c r="P49" s="145"/>
      <c r="Q49" s="145"/>
      <c r="R49" s="145"/>
      <c r="S49" s="139"/>
    </row>
    <row r="50" spans="2:19" ht="11.25" hidden="1" x14ac:dyDescent="0.2">
      <c r="B50" s="145"/>
      <c r="C50" s="139"/>
      <c r="D50" s="139"/>
      <c r="E50" s="139"/>
      <c r="F50" s="139"/>
      <c r="G50" s="139"/>
      <c r="H50" s="139"/>
      <c r="I50" s="139"/>
      <c r="J50" s="139"/>
      <c r="K50" s="139"/>
      <c r="L50" s="139"/>
      <c r="M50" s="139"/>
      <c r="N50" s="139"/>
      <c r="O50" s="139"/>
      <c r="P50" s="139"/>
      <c r="Q50" s="139"/>
      <c r="R50" s="139"/>
      <c r="S50" s="139"/>
    </row>
    <row r="51" spans="2:19" ht="11.25" hidden="1" x14ac:dyDescent="0.2">
      <c r="B51" s="334"/>
      <c r="C51" s="139"/>
      <c r="D51" s="139"/>
      <c r="E51" s="139"/>
      <c r="F51" s="139"/>
      <c r="G51" s="139"/>
      <c r="H51" s="139"/>
      <c r="I51" s="139"/>
      <c r="J51" s="139"/>
      <c r="K51" s="139"/>
      <c r="L51" s="139"/>
      <c r="M51" s="139"/>
      <c r="N51" s="139"/>
      <c r="O51" s="139"/>
      <c r="P51" s="139"/>
      <c r="Q51" s="139"/>
      <c r="R51" s="139"/>
      <c r="S51" s="139"/>
    </row>
    <row r="52" spans="2:19" ht="11.25" hidden="1" x14ac:dyDescent="0.2">
      <c r="B52" s="334"/>
      <c r="C52" s="139"/>
      <c r="D52" s="139"/>
      <c r="E52" s="139"/>
      <c r="F52" s="139"/>
      <c r="G52" s="139"/>
      <c r="H52" s="139"/>
      <c r="I52" s="139"/>
      <c r="J52" s="139"/>
      <c r="K52" s="139"/>
      <c r="L52" s="139"/>
      <c r="M52" s="139"/>
      <c r="N52" s="139"/>
      <c r="O52" s="139"/>
      <c r="P52" s="139"/>
      <c r="Q52" s="139"/>
      <c r="R52" s="139"/>
      <c r="S52" s="139"/>
    </row>
    <row r="53" spans="2:19" ht="11.25" hidden="1" x14ac:dyDescent="0.2">
      <c r="B53" s="334"/>
      <c r="C53" s="139"/>
      <c r="D53" s="139"/>
      <c r="E53" s="139"/>
      <c r="F53" s="139"/>
      <c r="G53" s="139"/>
      <c r="H53" s="139"/>
      <c r="I53" s="139"/>
      <c r="J53" s="139"/>
      <c r="K53" s="139"/>
      <c r="L53" s="139"/>
      <c r="M53" s="139"/>
      <c r="N53" s="139"/>
      <c r="O53" s="139"/>
      <c r="P53" s="139"/>
      <c r="Q53" s="139"/>
      <c r="R53" s="139"/>
      <c r="S53" s="139"/>
    </row>
    <row r="54" spans="2:19" ht="11.25" hidden="1" x14ac:dyDescent="0.2">
      <c r="B54" s="139"/>
      <c r="C54" s="139"/>
      <c r="D54" s="139"/>
      <c r="E54" s="139"/>
      <c r="F54" s="139"/>
      <c r="G54" s="139"/>
      <c r="H54" s="139"/>
      <c r="I54" s="139"/>
      <c r="J54" s="139"/>
      <c r="K54" s="139"/>
      <c r="L54" s="139"/>
      <c r="M54" s="139"/>
      <c r="N54" s="139"/>
      <c r="O54" s="139"/>
      <c r="P54" s="139"/>
      <c r="Q54" s="139"/>
      <c r="R54" s="139"/>
      <c r="S54" s="139"/>
    </row>
    <row r="55" spans="2:19" ht="11.25" hidden="1" x14ac:dyDescent="0.2">
      <c r="B55" s="139"/>
      <c r="C55" s="139"/>
      <c r="D55" s="139"/>
      <c r="E55" s="139"/>
      <c r="F55" s="139"/>
      <c r="G55" s="139"/>
      <c r="H55" s="139"/>
      <c r="I55" s="139"/>
      <c r="J55" s="139"/>
      <c r="K55" s="139"/>
      <c r="L55" s="139"/>
      <c r="M55" s="139"/>
      <c r="N55" s="139"/>
      <c r="O55" s="139"/>
      <c r="P55" s="139"/>
      <c r="Q55" s="139"/>
      <c r="R55" s="139"/>
      <c r="S55" s="139"/>
    </row>
    <row r="56" spans="2:19" ht="11.25" hidden="1" x14ac:dyDescent="0.2">
      <c r="B56" s="139"/>
      <c r="C56" s="139"/>
      <c r="D56" s="139"/>
      <c r="E56" s="139"/>
      <c r="F56" s="139"/>
      <c r="G56" s="139"/>
      <c r="H56" s="139"/>
      <c r="I56" s="139"/>
      <c r="J56" s="139"/>
      <c r="K56" s="139"/>
      <c r="L56" s="139"/>
      <c r="M56" s="139"/>
      <c r="N56" s="139"/>
      <c r="O56" s="139"/>
      <c r="P56" s="139"/>
      <c r="Q56" s="139"/>
      <c r="R56" s="139"/>
      <c r="S56" s="139"/>
    </row>
    <row r="57" spans="2:19" ht="11.25" hidden="1" x14ac:dyDescent="0.2">
      <c r="B57" s="139"/>
      <c r="C57" s="139"/>
      <c r="D57" s="139"/>
      <c r="E57" s="139"/>
      <c r="F57" s="139"/>
      <c r="G57" s="139"/>
      <c r="H57" s="139"/>
      <c r="I57" s="139"/>
      <c r="J57" s="139"/>
      <c r="K57" s="139"/>
      <c r="L57" s="139"/>
      <c r="M57" s="139"/>
      <c r="N57" s="139"/>
      <c r="O57" s="139"/>
      <c r="P57" s="139"/>
      <c r="Q57" s="139"/>
      <c r="R57" s="139"/>
      <c r="S57" s="139"/>
    </row>
    <row r="58" spans="2:19" ht="11.25" hidden="1" x14ac:dyDescent="0.2">
      <c r="B58" s="139"/>
      <c r="C58" s="139"/>
      <c r="D58" s="139"/>
      <c r="E58" s="139"/>
      <c r="F58" s="139"/>
      <c r="G58" s="139"/>
      <c r="H58" s="139"/>
      <c r="I58" s="139"/>
      <c r="J58" s="139"/>
      <c r="K58" s="139"/>
      <c r="L58" s="139"/>
      <c r="M58" s="139"/>
      <c r="N58" s="139"/>
      <c r="O58" s="139"/>
      <c r="P58" s="139"/>
      <c r="Q58" s="139"/>
      <c r="R58" s="139"/>
      <c r="S58" s="139"/>
    </row>
    <row r="59" spans="2:19" ht="11.25" hidden="1" x14ac:dyDescent="0.2">
      <c r="B59" s="139"/>
      <c r="C59" s="139"/>
      <c r="D59" s="139"/>
      <c r="E59" s="139"/>
      <c r="F59" s="139"/>
      <c r="G59" s="139"/>
      <c r="H59" s="139"/>
      <c r="I59" s="139"/>
      <c r="J59" s="139"/>
      <c r="K59" s="139"/>
      <c r="L59" s="139"/>
      <c r="M59" s="139"/>
      <c r="N59" s="139"/>
      <c r="O59" s="139"/>
      <c r="P59" s="139"/>
      <c r="Q59" s="139"/>
      <c r="R59" s="139"/>
      <c r="S59" s="139"/>
    </row>
    <row r="60" spans="2:19" ht="11.25" hidden="1" x14ac:dyDescent="0.2">
      <c r="B60" s="139"/>
      <c r="C60" s="139"/>
      <c r="D60" s="139"/>
      <c r="E60" s="139"/>
      <c r="F60" s="139"/>
      <c r="G60" s="139"/>
      <c r="H60" s="139"/>
      <c r="I60" s="139"/>
      <c r="J60" s="139"/>
      <c r="K60" s="139"/>
      <c r="L60" s="139"/>
      <c r="M60" s="139"/>
      <c r="N60" s="139"/>
      <c r="O60" s="139"/>
      <c r="P60" s="139"/>
      <c r="Q60" s="139"/>
      <c r="R60" s="139"/>
      <c r="S60" s="139"/>
    </row>
    <row r="61" spans="2:19" ht="11.25" hidden="1" x14ac:dyDescent="0.2">
      <c r="B61" s="139"/>
      <c r="C61" s="139"/>
      <c r="D61" s="139"/>
      <c r="E61" s="139"/>
      <c r="F61" s="139"/>
      <c r="G61" s="139"/>
      <c r="H61" s="139"/>
      <c r="I61" s="139"/>
      <c r="J61" s="139"/>
      <c r="K61" s="139"/>
      <c r="L61" s="139"/>
      <c r="M61" s="139"/>
      <c r="N61" s="139"/>
      <c r="O61" s="139"/>
      <c r="P61" s="139"/>
      <c r="Q61" s="139"/>
      <c r="R61" s="139"/>
      <c r="S61" s="139"/>
    </row>
    <row r="62" spans="2:19" ht="11.25" hidden="1" x14ac:dyDescent="0.2">
      <c r="B62" s="139"/>
      <c r="C62" s="139"/>
      <c r="D62" s="139"/>
      <c r="E62" s="139"/>
      <c r="F62" s="139"/>
      <c r="G62" s="139"/>
      <c r="H62" s="139"/>
      <c r="I62" s="139"/>
      <c r="J62" s="139"/>
      <c r="K62" s="139"/>
      <c r="L62" s="139"/>
      <c r="M62" s="139"/>
      <c r="N62" s="139"/>
      <c r="O62" s="139"/>
      <c r="P62" s="139"/>
      <c r="Q62" s="139"/>
      <c r="R62" s="139"/>
      <c r="S62" s="139"/>
    </row>
    <row r="63" spans="2:19" ht="11.25" hidden="1" x14ac:dyDescent="0.2">
      <c r="B63" s="139"/>
      <c r="C63" s="139"/>
      <c r="D63" s="139"/>
      <c r="E63" s="139"/>
      <c r="F63" s="139"/>
      <c r="G63" s="139"/>
      <c r="H63" s="139"/>
      <c r="I63" s="139"/>
      <c r="J63" s="139"/>
      <c r="K63" s="139"/>
      <c r="L63" s="139"/>
      <c r="M63" s="139"/>
      <c r="N63" s="139"/>
      <c r="O63" s="139"/>
      <c r="P63" s="139"/>
      <c r="Q63" s="139"/>
      <c r="R63" s="139"/>
      <c r="S63" s="139"/>
    </row>
    <row r="64" spans="2:19" ht="11.25" hidden="1" x14ac:dyDescent="0.2">
      <c r="B64" s="139"/>
      <c r="C64" s="139"/>
      <c r="D64" s="139"/>
      <c r="E64" s="139"/>
      <c r="F64" s="139"/>
      <c r="G64" s="139"/>
      <c r="H64" s="139"/>
      <c r="I64" s="139"/>
      <c r="J64" s="139"/>
      <c r="K64" s="139"/>
      <c r="L64" s="139"/>
      <c r="M64" s="139"/>
      <c r="N64" s="139"/>
      <c r="O64" s="139"/>
      <c r="P64" s="139"/>
      <c r="Q64" s="139"/>
      <c r="R64" s="139"/>
      <c r="S64" s="139"/>
    </row>
    <row r="65" spans="2:19" ht="11.25" hidden="1" x14ac:dyDescent="0.2">
      <c r="B65" s="139"/>
      <c r="C65" s="139"/>
      <c r="D65" s="139"/>
      <c r="E65" s="139"/>
      <c r="F65" s="139"/>
      <c r="G65" s="139"/>
      <c r="H65" s="139"/>
      <c r="I65" s="139"/>
      <c r="J65" s="139"/>
      <c r="K65" s="139"/>
      <c r="L65" s="139"/>
      <c r="M65" s="139"/>
      <c r="N65" s="139"/>
      <c r="O65" s="139"/>
      <c r="P65" s="139"/>
      <c r="Q65" s="139"/>
      <c r="R65" s="139"/>
      <c r="S65" s="139"/>
    </row>
    <row r="66" spans="2:19" ht="11.25" hidden="1" x14ac:dyDescent="0.2">
      <c r="B66" s="139"/>
      <c r="C66" s="139"/>
      <c r="D66" s="139"/>
      <c r="E66" s="139"/>
      <c r="F66" s="139"/>
      <c r="G66" s="139"/>
      <c r="H66" s="139"/>
      <c r="I66" s="139"/>
      <c r="J66" s="139"/>
      <c r="K66" s="139"/>
      <c r="L66" s="139"/>
      <c r="M66" s="139"/>
      <c r="N66" s="139"/>
      <c r="O66" s="139"/>
      <c r="P66" s="139"/>
      <c r="Q66" s="139"/>
      <c r="R66" s="139"/>
      <c r="S66" s="139"/>
    </row>
    <row r="67" spans="2:19" ht="11.25" hidden="1" x14ac:dyDescent="0.2">
      <c r="B67" s="139"/>
      <c r="C67" s="139"/>
      <c r="D67" s="139"/>
      <c r="E67" s="139"/>
      <c r="F67" s="139"/>
      <c r="G67" s="139"/>
      <c r="H67" s="139"/>
      <c r="I67" s="139"/>
      <c r="J67" s="139"/>
      <c r="K67" s="139"/>
      <c r="L67" s="139"/>
      <c r="M67" s="139"/>
      <c r="N67" s="139"/>
      <c r="O67" s="139"/>
      <c r="P67" s="139"/>
      <c r="Q67" s="139"/>
      <c r="R67" s="139"/>
      <c r="S67" s="139"/>
    </row>
    <row r="68" spans="2:19" ht="11.25" hidden="1" x14ac:dyDescent="0.2">
      <c r="B68" s="139"/>
      <c r="C68" s="139"/>
      <c r="D68" s="139"/>
      <c r="E68" s="139"/>
      <c r="F68" s="139"/>
      <c r="G68" s="139"/>
      <c r="H68" s="139"/>
      <c r="I68" s="139"/>
      <c r="J68" s="139"/>
      <c r="K68" s="139"/>
      <c r="L68" s="139"/>
      <c r="M68" s="139"/>
      <c r="N68" s="139"/>
      <c r="O68" s="139"/>
      <c r="P68" s="139"/>
      <c r="Q68" s="139"/>
      <c r="R68" s="139"/>
      <c r="S68" s="139"/>
    </row>
    <row r="69" spans="2:19" ht="11.25" hidden="1" x14ac:dyDescent="0.2">
      <c r="B69" s="139"/>
      <c r="C69" s="139"/>
      <c r="D69" s="139"/>
      <c r="E69" s="139"/>
      <c r="F69" s="139"/>
      <c r="G69" s="139"/>
      <c r="H69" s="139"/>
      <c r="I69" s="139"/>
      <c r="J69" s="139"/>
      <c r="K69" s="139"/>
      <c r="L69" s="139"/>
      <c r="M69" s="139"/>
      <c r="N69" s="139"/>
      <c r="O69" s="139"/>
      <c r="P69" s="139"/>
      <c r="Q69" s="139"/>
      <c r="R69" s="139"/>
      <c r="S69" s="139"/>
    </row>
    <row r="70" spans="2:19" ht="11.25" hidden="1" x14ac:dyDescent="0.2"/>
    <row r="71" spans="2:19" ht="11.25" hidden="1" x14ac:dyDescent="0.2"/>
    <row r="72" spans="2:19" ht="11.25" hidden="1" x14ac:dyDescent="0.2"/>
    <row r="73" spans="2:19" ht="11.25" hidden="1" x14ac:dyDescent="0.2"/>
    <row r="74" spans="2:19" ht="11.25" hidden="1" x14ac:dyDescent="0.2"/>
    <row r="75" spans="2:19" ht="11.25" hidden="1" x14ac:dyDescent="0.2"/>
    <row r="76" spans="2:19" ht="11.25" hidden="1" x14ac:dyDescent="0.2"/>
    <row r="77" spans="2:19" ht="11.25" hidden="1" x14ac:dyDescent="0.2"/>
    <row r="78" spans="2:19" ht="11.25" hidden="1" x14ac:dyDescent="0.2"/>
    <row r="79" spans="2:19" ht="11.25" hidden="1" x14ac:dyDescent="0.2"/>
    <row r="80" spans="2:19" ht="11.25" hidden="1" x14ac:dyDescent="0.2"/>
    <row r="81" ht="11.25" hidden="1" x14ac:dyDescent="0.2"/>
  </sheetData>
  <sheetProtection password="8366" sheet="1" objects="1" scenarios="1"/>
  <mergeCells count="22">
    <mergeCell ref="M6:N6"/>
    <mergeCell ref="B37:C37"/>
    <mergeCell ref="D37:I37"/>
    <mergeCell ref="C6:E7"/>
    <mergeCell ref="G6:H6"/>
    <mergeCell ref="J6:K6"/>
    <mergeCell ref="D33:I33"/>
    <mergeCell ref="B35:C35"/>
    <mergeCell ref="D35:I35"/>
    <mergeCell ref="B36:C36"/>
    <mergeCell ref="D36:I36"/>
    <mergeCell ref="B38:C38"/>
    <mergeCell ref="D38:I38"/>
    <mergeCell ref="B39:C39"/>
    <mergeCell ref="D39:I39"/>
    <mergeCell ref="D48:P48"/>
    <mergeCell ref="S46:U46"/>
    <mergeCell ref="S47:U47"/>
    <mergeCell ref="D44:P44"/>
    <mergeCell ref="D45:P45"/>
    <mergeCell ref="D46:P46"/>
    <mergeCell ref="D47:P47"/>
  </mergeCells>
  <dataValidations disablePrompts="1" count="1">
    <dataValidation allowBlank="1" showErrorMessage="1" sqref="P1"/>
  </dataValidations>
  <pageMargins left="0.34" right="0.34" top="0.5" bottom="0.4" header="0.2" footer="0.2"/>
  <pageSetup paperSize="9" scale="84" orientation="landscape" r:id="rId1"/>
  <headerFooter alignWithMargins="0">
    <oddFooter>&amp;L&amp;8&amp;A&amp;R&amp;8&amp;P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Y46"/>
  <sheetViews>
    <sheetView showGridLines="0" showRowColHeaders="0" workbookViewId="0">
      <selection activeCell="B2" sqref="B2"/>
    </sheetView>
  </sheetViews>
  <sheetFormatPr defaultColWidth="0" defaultRowHeight="11.25" zeroHeight="1" x14ac:dyDescent="0.2"/>
  <cols>
    <col min="1" max="1" width="2.28515625" style="335" customWidth="1"/>
    <col min="2" max="2" width="5.7109375" style="335" customWidth="1"/>
    <col min="3" max="5" width="2.28515625" style="335" customWidth="1"/>
    <col min="6" max="6" width="21.140625" style="335" customWidth="1"/>
    <col min="7" max="7" width="12" style="335" bestFit="1" customWidth="1"/>
    <col min="8" max="9" width="10.28515625" style="335" customWidth="1"/>
    <col min="10" max="12" width="11.42578125" style="335" customWidth="1"/>
    <col min="13" max="13" width="2.28515625" style="335" customWidth="1"/>
    <col min="14" max="16384" width="0" style="335" hidden="1"/>
  </cols>
  <sheetData>
    <row r="1" spans="2:22" ht="13.5" thickBot="1" x14ac:dyDescent="0.3">
      <c r="B1" s="30" t="str">
        <f>'Sec B CA1 - Capital'!B1</f>
        <v>SECTION B: CAPITAL ADEQUACY CALCULATION</v>
      </c>
      <c r="C1" s="66"/>
      <c r="D1" s="66"/>
      <c r="E1" s="66"/>
      <c r="F1" s="66"/>
      <c r="G1" s="66"/>
      <c r="H1" s="66"/>
      <c r="I1" s="66"/>
      <c r="K1" s="151" t="s">
        <v>656</v>
      </c>
      <c r="L1" s="64" t="str">
        <f>IF('Sec A Balance Sheet'!J1=0," ",'Sec A Balance Sheet'!J1)</f>
        <v>USD '000</v>
      </c>
    </row>
    <row r="2" spans="2:22" s="66" customFormat="1" ht="12.75" x14ac:dyDescent="0.25">
      <c r="B2" s="30" t="s">
        <v>688</v>
      </c>
      <c r="F2" s="199"/>
      <c r="G2" s="198"/>
      <c r="H2" s="198"/>
      <c r="I2" s="198"/>
      <c r="J2" s="198"/>
      <c r="K2" s="198"/>
      <c r="L2" s="199"/>
      <c r="M2" s="198"/>
      <c r="O2" s="198"/>
      <c r="P2" s="198"/>
      <c r="Q2" s="199"/>
      <c r="R2" s="198"/>
      <c r="S2" s="198"/>
      <c r="T2" s="198"/>
      <c r="U2" s="198"/>
      <c r="V2" s="199"/>
    </row>
    <row r="3" spans="2:22" s="66" customFormat="1" ht="12.75" x14ac:dyDescent="0.25">
      <c r="B3" s="30" t="s">
        <v>0</v>
      </c>
      <c r="F3" s="69"/>
      <c r="L3" s="69"/>
      <c r="Q3" s="69"/>
      <c r="V3" s="69"/>
    </row>
    <row r="4" spans="2:22" s="66" customFormat="1" x14ac:dyDescent="0.2">
      <c r="F4" s="69"/>
      <c r="L4" s="69"/>
      <c r="Q4" s="69"/>
      <c r="V4" s="69"/>
    </row>
    <row r="5" spans="2:22" s="66" customFormat="1" ht="12" thickBot="1" x14ac:dyDescent="0.25">
      <c r="F5" s="69"/>
      <c r="L5" s="69"/>
      <c r="Q5" s="69"/>
      <c r="V5" s="69"/>
    </row>
    <row r="6" spans="2:22" ht="12.75" thickTop="1" thickBot="1" x14ac:dyDescent="0.25">
      <c r="B6" s="336"/>
      <c r="C6" s="337"/>
      <c r="D6" s="337"/>
      <c r="E6" s="337"/>
      <c r="F6" s="337"/>
      <c r="G6" s="337"/>
      <c r="H6" s="925" t="s">
        <v>347</v>
      </c>
      <c r="I6" s="925"/>
      <c r="J6" s="925"/>
      <c r="K6" s="338"/>
      <c r="L6" s="339"/>
      <c r="N6" s="66"/>
    </row>
    <row r="7" spans="2:22" ht="12" thickBot="1" x14ac:dyDescent="0.25">
      <c r="B7" s="340"/>
      <c r="C7" s="341"/>
      <c r="D7" s="341"/>
      <c r="E7" s="341"/>
      <c r="F7" s="342"/>
      <c r="G7" s="341"/>
      <c r="H7" s="342" t="s">
        <v>793</v>
      </c>
      <c r="I7" s="341"/>
      <c r="J7" s="605"/>
      <c r="K7" s="605"/>
      <c r="L7" s="605"/>
      <c r="N7" s="66"/>
    </row>
    <row r="8" spans="2:22" ht="12.75" thickTop="1" thickBot="1" x14ac:dyDescent="0.25">
      <c r="H8" s="343"/>
      <c r="I8" s="343"/>
      <c r="J8" s="343"/>
      <c r="K8" s="343"/>
      <c r="L8" s="343"/>
      <c r="N8" s="66"/>
    </row>
    <row r="9" spans="2:22" ht="12" thickBot="1" x14ac:dyDescent="0.25">
      <c r="B9" s="344" t="s">
        <v>399</v>
      </c>
      <c r="C9" s="345"/>
      <c r="D9" s="345"/>
      <c r="E9" s="345"/>
      <c r="F9" s="345"/>
      <c r="G9" s="345"/>
      <c r="H9" s="345"/>
      <c r="I9" s="346" t="s">
        <v>346</v>
      </c>
      <c r="J9" s="347"/>
      <c r="K9" s="347"/>
      <c r="L9" s="347"/>
      <c r="N9" s="66"/>
    </row>
    <row r="10" spans="2:22" ht="3.75" customHeight="1" thickBot="1" x14ac:dyDescent="0.25">
      <c r="J10" s="348"/>
      <c r="K10" s="348"/>
      <c r="L10" s="348"/>
    </row>
    <row r="11" spans="2:22" s="352" customFormat="1" ht="16.5" customHeight="1" thickBot="1" x14ac:dyDescent="0.25">
      <c r="B11" s="349" t="s">
        <v>347</v>
      </c>
      <c r="C11" s="349"/>
      <c r="D11" s="349"/>
      <c r="E11" s="349"/>
      <c r="F11" s="349"/>
      <c r="G11" s="349"/>
      <c r="H11" s="349"/>
      <c r="I11" s="350" t="s">
        <v>400</v>
      </c>
      <c r="J11" s="351">
        <f>SUM(J9:J9)</f>
        <v>0</v>
      </c>
      <c r="K11" s="351">
        <f>SUM(K9:K9)</f>
        <v>0</v>
      </c>
      <c r="L11" s="351">
        <f>SUM(L9:L9)</f>
        <v>0</v>
      </c>
    </row>
    <row r="12" spans="2:22" ht="12.75" thickTop="1" thickBot="1" x14ac:dyDescent="0.25">
      <c r="J12" s="353" t="s">
        <v>653</v>
      </c>
      <c r="K12" s="353" t="s">
        <v>654</v>
      </c>
      <c r="L12" s="353" t="s">
        <v>655</v>
      </c>
    </row>
    <row r="13" spans="2:22" ht="12" thickBot="1" x14ac:dyDescent="0.25">
      <c r="B13" s="926" t="s">
        <v>476</v>
      </c>
      <c r="C13" s="927"/>
      <c r="D13" s="927"/>
      <c r="E13" s="927"/>
      <c r="F13" s="928"/>
      <c r="K13" s="354" t="s">
        <v>787</v>
      </c>
      <c r="L13" s="355">
        <f>COUNTIF(J11:L11,"&gt;0")</f>
        <v>0</v>
      </c>
    </row>
    <row r="14" spans="2:22" ht="12" thickBot="1" x14ac:dyDescent="0.25">
      <c r="L14" s="356"/>
    </row>
    <row r="15" spans="2:22" ht="12" thickBot="1" x14ac:dyDescent="0.25">
      <c r="B15" s="926" t="s">
        <v>343</v>
      </c>
      <c r="C15" s="927"/>
      <c r="D15" s="927"/>
      <c r="E15" s="927"/>
      <c r="F15" s="928"/>
      <c r="K15" s="354" t="s">
        <v>457</v>
      </c>
      <c r="L15" s="355">
        <f>IF(L13=0,0,(SUMIF(J11:L11,"&gt;0",J11:L11))/L13)</f>
        <v>0</v>
      </c>
    </row>
    <row r="16" spans="2:22" ht="12" thickBot="1" x14ac:dyDescent="0.25">
      <c r="L16" s="356"/>
    </row>
    <row r="17" spans="1:25" ht="12" thickBot="1" x14ac:dyDescent="0.25">
      <c r="B17" s="926" t="s">
        <v>344</v>
      </c>
      <c r="C17" s="927"/>
      <c r="D17" s="927"/>
      <c r="E17" s="927"/>
      <c r="F17" s="928"/>
      <c r="K17" s="354" t="s">
        <v>12</v>
      </c>
      <c r="L17" s="357">
        <v>0.15</v>
      </c>
    </row>
    <row r="18" spans="1:25" ht="12" thickBot="1" x14ac:dyDescent="0.25">
      <c r="K18" s="354"/>
      <c r="L18" s="358"/>
    </row>
    <row r="19" spans="1:25" ht="12" thickBot="1" x14ac:dyDescent="0.25">
      <c r="B19" s="926" t="s">
        <v>345</v>
      </c>
      <c r="C19" s="927"/>
      <c r="D19" s="927"/>
      <c r="E19" s="927"/>
      <c r="F19" s="928"/>
      <c r="K19" s="354" t="s">
        <v>13</v>
      </c>
      <c r="L19" s="355">
        <f>L15*L17</f>
        <v>0</v>
      </c>
    </row>
    <row r="20" spans="1:25" ht="12" thickBot="1" x14ac:dyDescent="0.25">
      <c r="L20" s="359"/>
    </row>
    <row r="21" spans="1:25" ht="12.75" thickTop="1" thickBot="1" x14ac:dyDescent="0.25">
      <c r="B21" s="929" t="s">
        <v>70</v>
      </c>
      <c r="C21" s="930"/>
      <c r="D21" s="930"/>
      <c r="E21" s="930"/>
      <c r="F21" s="931"/>
      <c r="K21" s="354" t="s">
        <v>14</v>
      </c>
      <c r="L21" s="360">
        <f>L19*12.5</f>
        <v>0</v>
      </c>
    </row>
    <row r="22" spans="1:25" ht="12" thickTop="1" x14ac:dyDescent="0.2"/>
    <row r="23" spans="1:25" x14ac:dyDescent="0.2"/>
    <row r="24" spans="1:25" s="141" customFormat="1" ht="12" thickBot="1" x14ac:dyDescent="0.25">
      <c r="A24" s="139"/>
      <c r="B24" s="140" t="s">
        <v>681</v>
      </c>
      <c r="C24" s="139"/>
      <c r="D24" s="139"/>
      <c r="E24" s="139"/>
      <c r="F24" s="140"/>
      <c r="G24" s="142"/>
      <c r="H24" s="142"/>
      <c r="I24" s="142"/>
      <c r="J24" s="140"/>
      <c r="K24" s="140"/>
      <c r="Y24" s="143"/>
    </row>
    <row r="25" spans="1:25" s="62" customFormat="1" ht="12" thickBot="1" x14ac:dyDescent="0.25">
      <c r="A25" s="141"/>
      <c r="B25" s="82"/>
      <c r="C25" s="132"/>
      <c r="D25" s="144" t="s">
        <v>335</v>
      </c>
      <c r="E25" s="145"/>
    </row>
    <row r="26" spans="1:25" s="62" customFormat="1" ht="12" thickBot="1" x14ac:dyDescent="0.25">
      <c r="A26" s="141"/>
      <c r="B26" s="146"/>
      <c r="C26" s="132"/>
      <c r="D26" s="144" t="s">
        <v>336</v>
      </c>
      <c r="E26" s="144"/>
      <c r="F26" s="145"/>
    </row>
    <row r="27" spans="1:25" s="149" customFormat="1" x14ac:dyDescent="0.2">
      <c r="A27" s="147"/>
      <c r="B27" s="239" t="s">
        <v>267</v>
      </c>
      <c r="C27" s="132"/>
      <c r="D27" s="911" t="s">
        <v>658</v>
      </c>
      <c r="E27" s="911"/>
      <c r="F27" s="911"/>
      <c r="G27" s="911"/>
      <c r="H27" s="911"/>
      <c r="I27" s="911"/>
      <c r="J27" s="911"/>
      <c r="K27" s="911"/>
    </row>
    <row r="28" spans="1:25" s="145" customFormat="1" x14ac:dyDescent="0.2">
      <c r="B28" s="148" t="s">
        <v>162</v>
      </c>
      <c r="D28" s="911" t="s">
        <v>808</v>
      </c>
      <c r="E28" s="911"/>
      <c r="F28" s="911"/>
      <c r="G28" s="911"/>
      <c r="H28" s="911"/>
      <c r="I28" s="911"/>
      <c r="J28" s="911"/>
      <c r="K28" s="911"/>
      <c r="L28" s="911"/>
      <c r="M28" s="202"/>
      <c r="N28" s="202"/>
      <c r="O28" s="202"/>
      <c r="P28" s="202"/>
      <c r="Q28" s="202"/>
      <c r="R28" s="202"/>
      <c r="S28" s="202"/>
      <c r="T28" s="202"/>
      <c r="U28" s="202"/>
      <c r="V28" s="202"/>
      <c r="W28" s="202"/>
      <c r="X28" s="202"/>
      <c r="Y28" s="202"/>
    </row>
    <row r="29" spans="1:25" s="139" customFormat="1" ht="24" customHeight="1" x14ac:dyDescent="0.2">
      <c r="B29" s="148" t="s">
        <v>163</v>
      </c>
      <c r="D29" s="911" t="s">
        <v>475</v>
      </c>
      <c r="E29" s="911"/>
      <c r="F29" s="911"/>
      <c r="G29" s="911"/>
      <c r="H29" s="911"/>
      <c r="I29" s="911"/>
      <c r="J29" s="911"/>
      <c r="K29" s="911"/>
      <c r="L29" s="911"/>
      <c r="M29" s="202"/>
      <c r="N29" s="202"/>
      <c r="O29" s="202"/>
      <c r="P29" s="202"/>
      <c r="Q29" s="202"/>
      <c r="R29" s="202"/>
      <c r="S29" s="202"/>
      <c r="T29" s="202"/>
      <c r="U29" s="202"/>
      <c r="V29" s="202"/>
      <c r="W29" s="202"/>
      <c r="X29" s="202"/>
      <c r="Y29" s="202"/>
    </row>
    <row r="30" spans="1:25" s="139" customFormat="1" ht="25.5" customHeight="1" x14ac:dyDescent="0.2">
      <c r="B30" s="148" t="s">
        <v>164</v>
      </c>
      <c r="D30" s="911" t="s">
        <v>203</v>
      </c>
      <c r="E30" s="911"/>
      <c r="F30" s="911"/>
      <c r="G30" s="911"/>
      <c r="H30" s="911"/>
      <c r="I30" s="911"/>
      <c r="J30" s="911"/>
      <c r="K30" s="911"/>
      <c r="L30" s="911"/>
      <c r="M30" s="202"/>
      <c r="N30" s="202"/>
      <c r="O30" s="202"/>
      <c r="P30" s="202"/>
      <c r="Q30" s="202"/>
      <c r="R30" s="202"/>
      <c r="S30" s="202"/>
      <c r="T30" s="202"/>
      <c r="U30" s="202"/>
      <c r="V30" s="202"/>
      <c r="W30" s="202"/>
      <c r="X30" s="202"/>
      <c r="Y30" s="202"/>
    </row>
    <row r="31" spans="1:25" s="139" customFormat="1" x14ac:dyDescent="0.2">
      <c r="B31" s="148"/>
      <c r="F31" s="158"/>
      <c r="G31" s="158"/>
      <c r="H31" s="158"/>
      <c r="I31" s="158"/>
      <c r="J31" s="158"/>
      <c r="K31" s="158"/>
      <c r="L31" s="158"/>
      <c r="M31" s="158"/>
      <c r="N31" s="158"/>
      <c r="O31" s="158"/>
      <c r="P31" s="158"/>
      <c r="Q31" s="158"/>
      <c r="R31" s="158"/>
      <c r="S31" s="158"/>
      <c r="T31" s="158"/>
      <c r="U31" s="158"/>
      <c r="V31" s="158"/>
      <c r="W31" s="158"/>
      <c r="X31" s="361"/>
      <c r="Y31" s="361"/>
    </row>
    <row r="32" spans="1:2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sheetData>
  <sheetProtection password="8366" sheet="1" objects="1" scenarios="1"/>
  <mergeCells count="10">
    <mergeCell ref="D27:K27"/>
    <mergeCell ref="D30:L30"/>
    <mergeCell ref="D29:L29"/>
    <mergeCell ref="D28:L28"/>
    <mergeCell ref="H6:J6"/>
    <mergeCell ref="B13:F13"/>
    <mergeCell ref="B15:F15"/>
    <mergeCell ref="B21:F21"/>
    <mergeCell ref="B19:F19"/>
    <mergeCell ref="B17:F17"/>
  </mergeCells>
  <phoneticPr fontId="11" type="noConversion"/>
  <dataValidations disablePrompts="1" count="1">
    <dataValidation allowBlank="1" showErrorMessage="1" sqref="L1"/>
  </dataValidations>
  <pageMargins left="0.34" right="0.34" top="0.5" bottom="0.4" header="0.2" footer="0.2"/>
  <pageSetup scale="96" orientation="portrait" r:id="rId1"/>
  <headerFooter alignWithMargins="0">
    <oddFooter>&amp;L&amp;8&amp;A&amp;R&amp;8&amp;P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AD94"/>
  <sheetViews>
    <sheetView showGridLines="0" showRowColHeaders="0" zoomScaleNormal="70" workbookViewId="0">
      <selection activeCell="B2" sqref="B2"/>
    </sheetView>
  </sheetViews>
  <sheetFormatPr defaultColWidth="0" defaultRowHeight="11.25" zeroHeight="1" x14ac:dyDescent="0.2"/>
  <cols>
    <col min="1" max="1" width="2.42578125" style="66" customWidth="1"/>
    <col min="2" max="2" width="5.7109375" style="66" customWidth="1"/>
    <col min="3" max="4" width="2.42578125" style="66" customWidth="1"/>
    <col min="5" max="5" width="17.85546875" style="66" customWidth="1"/>
    <col min="6" max="6" width="1.5703125" style="69" customWidth="1"/>
    <col min="7" max="7" width="11.85546875" style="66" customWidth="1"/>
    <col min="8" max="8" width="7.85546875" style="66" customWidth="1"/>
    <col min="9" max="11" width="15" style="66" customWidth="1"/>
    <col min="12" max="13" width="4.5703125" style="66" customWidth="1"/>
    <col min="14" max="14" width="15" style="66" customWidth="1"/>
    <col min="15" max="15" width="2.42578125" style="66" customWidth="1"/>
    <col min="16" max="16" width="16.7109375" style="66" hidden="1" customWidth="1"/>
    <col min="17" max="17" width="1.5703125" style="69" hidden="1" customWidth="1"/>
    <col min="18" max="21" width="16.7109375" style="66" hidden="1" customWidth="1"/>
    <col min="22" max="22" width="1.5703125" style="69" hidden="1" customWidth="1"/>
    <col min="23" max="23" width="16.7109375" style="66" hidden="1" customWidth="1"/>
    <col min="24" max="24" width="9.140625" style="66" hidden="1" customWidth="1"/>
    <col min="25" max="25" width="17.28515625" style="66" hidden="1" customWidth="1"/>
    <col min="26" max="26" width="2.28515625" style="66" hidden="1" customWidth="1"/>
    <col min="27" max="27" width="13.140625" style="66" hidden="1" customWidth="1"/>
    <col min="28" max="16384" width="9.140625" style="66" hidden="1"/>
  </cols>
  <sheetData>
    <row r="1" spans="2:30" ht="13.5" thickBot="1" x14ac:dyDescent="0.3">
      <c r="B1" s="30" t="str">
        <f>'Sec B CA1 - Capital'!B1</f>
        <v>SECTION B: CAPITAL ADEQUACY CALCULATION</v>
      </c>
      <c r="F1" s="66"/>
      <c r="M1" s="32" t="s">
        <v>656</v>
      </c>
      <c r="N1" s="64" t="str">
        <f>IF('Sec A Balance Sheet'!J1=0," ",'Sec A Balance Sheet'!J1)</f>
        <v>USD '000</v>
      </c>
    </row>
    <row r="2" spans="2:30" ht="12.75" x14ac:dyDescent="0.25">
      <c r="B2" s="30" t="s">
        <v>689</v>
      </c>
      <c r="F2" s="199"/>
      <c r="G2" s="198"/>
      <c r="H2" s="198"/>
      <c r="I2" s="198"/>
      <c r="J2" s="198"/>
      <c r="K2" s="198"/>
      <c r="L2" s="198"/>
      <c r="M2" s="198"/>
      <c r="N2" s="198"/>
      <c r="O2" s="198"/>
      <c r="P2" s="198"/>
      <c r="Q2" s="199"/>
      <c r="R2" s="198"/>
      <c r="S2" s="198"/>
      <c r="T2" s="198"/>
      <c r="U2" s="198"/>
      <c r="V2" s="199"/>
    </row>
    <row r="3" spans="2:30" ht="12.75" x14ac:dyDescent="0.25">
      <c r="B3" s="30" t="s">
        <v>0</v>
      </c>
      <c r="F3" s="199"/>
      <c r="G3" s="198"/>
      <c r="H3" s="198"/>
      <c r="I3" s="198"/>
      <c r="J3" s="198"/>
      <c r="K3" s="198"/>
      <c r="L3" s="198"/>
      <c r="M3" s="198"/>
      <c r="N3" s="198"/>
      <c r="O3" s="199"/>
      <c r="P3" s="198"/>
      <c r="Q3" s="198"/>
      <c r="R3" s="198"/>
      <c r="S3" s="198"/>
      <c r="T3" s="199"/>
      <c r="U3" s="198"/>
      <c r="V3" s="198"/>
      <c r="W3" s="198"/>
      <c r="X3" s="198"/>
      <c r="Y3" s="199"/>
    </row>
    <row r="4" spans="2:30" x14ac:dyDescent="0.2">
      <c r="G4" s="198"/>
      <c r="H4" s="198"/>
      <c r="I4" s="198"/>
      <c r="J4" s="198"/>
      <c r="O4" s="69"/>
      <c r="Q4" s="66"/>
      <c r="T4" s="69"/>
      <c r="V4" s="66"/>
      <c r="Y4" s="69"/>
    </row>
    <row r="5" spans="2:30" ht="12" thickBot="1" x14ac:dyDescent="0.25">
      <c r="G5" s="198"/>
      <c r="H5" s="198"/>
      <c r="I5" s="198"/>
      <c r="J5" s="198"/>
      <c r="O5" s="69"/>
      <c r="Q5" s="66"/>
      <c r="T5" s="69"/>
      <c r="V5" s="66"/>
      <c r="Y5" s="69"/>
    </row>
    <row r="6" spans="2:30" ht="31.5" customHeight="1" thickTop="1" thickBot="1" x14ac:dyDescent="0.25">
      <c r="B6" s="932" t="s">
        <v>205</v>
      </c>
      <c r="C6" s="933"/>
      <c r="D6" s="933"/>
      <c r="E6" s="934"/>
      <c r="F6" s="298"/>
      <c r="G6" s="198"/>
      <c r="H6" s="198"/>
      <c r="I6" s="198"/>
      <c r="J6" s="198"/>
      <c r="K6" s="363" t="s">
        <v>347</v>
      </c>
      <c r="L6" s="156"/>
      <c r="M6" s="365" t="s">
        <v>85</v>
      </c>
      <c r="N6" s="364" t="s">
        <v>271</v>
      </c>
      <c r="O6" s="298"/>
      <c r="Q6" s="66"/>
      <c r="T6" s="298"/>
      <c r="V6" s="66"/>
      <c r="Y6" s="298"/>
    </row>
    <row r="7" spans="2:30" s="367" customFormat="1" ht="4.5" customHeight="1" thickTop="1" thickBot="1" x14ac:dyDescent="0.25">
      <c r="B7" s="366"/>
      <c r="C7" s="192"/>
      <c r="F7" s="368"/>
      <c r="G7" s="198"/>
      <c r="H7" s="198"/>
      <c r="I7" s="198"/>
      <c r="J7" s="198"/>
      <c r="K7" s="369"/>
      <c r="L7" s="369"/>
      <c r="M7" s="369"/>
      <c r="N7" s="369"/>
      <c r="O7" s="299"/>
      <c r="P7" s="369"/>
      <c r="Q7" s="369"/>
      <c r="R7" s="369"/>
      <c r="S7" s="369"/>
      <c r="T7" s="299"/>
      <c r="U7" s="369"/>
      <c r="V7" s="369"/>
      <c r="W7" s="369"/>
      <c r="X7" s="369"/>
      <c r="Y7" s="299"/>
      <c r="Z7" s="370"/>
      <c r="AA7" s="370"/>
      <c r="AB7" s="371"/>
    </row>
    <row r="8" spans="2:30" s="248" customFormat="1" ht="12" thickBot="1" x14ac:dyDescent="0.25">
      <c r="B8" s="935" t="s">
        <v>86</v>
      </c>
      <c r="C8" s="936"/>
      <c r="D8" s="936"/>
      <c r="E8" s="937"/>
      <c r="F8" s="372"/>
      <c r="G8" s="198"/>
      <c r="H8" s="198"/>
      <c r="I8" s="198"/>
      <c r="J8" s="198"/>
      <c r="K8" s="372"/>
      <c r="L8" s="372"/>
      <c r="M8" s="372"/>
      <c r="N8" s="372"/>
      <c r="O8" s="372"/>
      <c r="T8" s="372"/>
      <c r="Y8" s="372"/>
      <c r="AD8" s="66"/>
    </row>
    <row r="9" spans="2:30" s="367" customFormat="1" ht="12" thickBot="1" x14ac:dyDescent="0.25">
      <c r="B9" s="373" t="s">
        <v>206</v>
      </c>
      <c r="C9" s="374"/>
      <c r="D9" s="375"/>
      <c r="E9" s="375"/>
      <c r="F9" s="376"/>
      <c r="G9" s="377"/>
      <c r="H9" s="377"/>
      <c r="I9" s="377"/>
      <c r="J9" s="378"/>
      <c r="K9" s="362"/>
      <c r="L9" s="379" t="s">
        <v>562</v>
      </c>
      <c r="M9" s="380">
        <v>0.18</v>
      </c>
      <c r="N9" s="291">
        <f t="shared" ref="N9:N16" si="0">K9*M9</f>
        <v>0</v>
      </c>
      <c r="O9" s="299"/>
      <c r="T9" s="299"/>
      <c r="Y9" s="299"/>
      <c r="AD9" s="66"/>
    </row>
    <row r="10" spans="2:30" s="367" customFormat="1" ht="12" thickBot="1" x14ac:dyDescent="0.25">
      <c r="B10" s="381" t="s">
        <v>207</v>
      </c>
      <c r="C10" s="192"/>
      <c r="F10" s="368"/>
      <c r="G10" s="325"/>
      <c r="H10" s="325"/>
      <c r="I10" s="325"/>
      <c r="J10" s="382"/>
      <c r="K10" s="362"/>
      <c r="L10" s="379" t="s">
        <v>563</v>
      </c>
      <c r="M10" s="380">
        <v>0.18</v>
      </c>
      <c r="N10" s="291">
        <f t="shared" si="0"/>
        <v>0</v>
      </c>
      <c r="O10" s="299"/>
      <c r="T10" s="299"/>
      <c r="Y10" s="299"/>
      <c r="AD10" s="66"/>
    </row>
    <row r="11" spans="2:30" s="367" customFormat="1" ht="12" thickBot="1" x14ac:dyDescent="0.25">
      <c r="B11" s="381" t="s">
        <v>210</v>
      </c>
      <c r="C11" s="192"/>
      <c r="F11" s="368"/>
      <c r="G11" s="325"/>
      <c r="H11" s="325"/>
      <c r="I11" s="325"/>
      <c r="J11" s="382"/>
      <c r="K11" s="362"/>
      <c r="L11" s="379" t="s">
        <v>565</v>
      </c>
      <c r="M11" s="380">
        <v>0.18</v>
      </c>
      <c r="N11" s="291">
        <f t="shared" si="0"/>
        <v>0</v>
      </c>
      <c r="O11" s="299"/>
      <c r="T11" s="299"/>
      <c r="Y11" s="299"/>
    </row>
    <row r="12" spans="2:30" s="367" customFormat="1" ht="12" thickBot="1" x14ac:dyDescent="0.25">
      <c r="B12" s="381" t="s">
        <v>209</v>
      </c>
      <c r="C12" s="192"/>
      <c r="F12" s="368"/>
      <c r="G12" s="325"/>
      <c r="H12" s="325"/>
      <c r="I12" s="325"/>
      <c r="J12" s="382"/>
      <c r="K12" s="362"/>
      <c r="L12" s="379" t="s">
        <v>566</v>
      </c>
      <c r="M12" s="380">
        <v>0.15</v>
      </c>
      <c r="N12" s="291">
        <f t="shared" si="0"/>
        <v>0</v>
      </c>
      <c r="O12" s="299"/>
      <c r="T12" s="299"/>
      <c r="Y12" s="299"/>
    </row>
    <row r="13" spans="2:30" s="367" customFormat="1" ht="12" thickBot="1" x14ac:dyDescent="0.25">
      <c r="B13" s="381" t="s">
        <v>211</v>
      </c>
      <c r="C13" s="192"/>
      <c r="F13" s="368"/>
      <c r="G13" s="325"/>
      <c r="H13" s="325"/>
      <c r="I13" s="325"/>
      <c r="J13" s="382"/>
      <c r="K13" s="362"/>
      <c r="L13" s="379" t="s">
        <v>567</v>
      </c>
      <c r="M13" s="380">
        <v>0.15</v>
      </c>
      <c r="N13" s="291">
        <f t="shared" si="0"/>
        <v>0</v>
      </c>
      <c r="O13" s="299"/>
      <c r="T13" s="299"/>
      <c r="Y13" s="299"/>
    </row>
    <row r="14" spans="2:30" s="367" customFormat="1" ht="12" thickBot="1" x14ac:dyDescent="0.25">
      <c r="B14" s="381" t="s">
        <v>208</v>
      </c>
      <c r="C14" s="192"/>
      <c r="F14" s="368"/>
      <c r="G14" s="325"/>
      <c r="H14" s="325"/>
      <c r="I14" s="325"/>
      <c r="J14" s="382"/>
      <c r="K14" s="362"/>
      <c r="L14" s="379" t="s">
        <v>568</v>
      </c>
      <c r="M14" s="380">
        <v>0.12</v>
      </c>
      <c r="N14" s="291">
        <f t="shared" si="0"/>
        <v>0</v>
      </c>
      <c r="O14" s="299"/>
      <c r="T14" s="299"/>
      <c r="Y14" s="299"/>
    </row>
    <row r="15" spans="2:30" s="367" customFormat="1" ht="12" thickBot="1" x14ac:dyDescent="0.25">
      <c r="B15" s="381" t="s">
        <v>212</v>
      </c>
      <c r="C15" s="192"/>
      <c r="F15" s="368"/>
      <c r="G15" s="325"/>
      <c r="H15" s="325"/>
      <c r="I15" s="325"/>
      <c r="J15" s="382"/>
      <c r="K15" s="362"/>
      <c r="L15" s="379" t="s">
        <v>569</v>
      </c>
      <c r="M15" s="380">
        <v>0.12</v>
      </c>
      <c r="N15" s="291">
        <f t="shared" si="0"/>
        <v>0</v>
      </c>
      <c r="O15" s="299"/>
      <c r="T15" s="299"/>
      <c r="Y15" s="299"/>
    </row>
    <row r="16" spans="2:30" s="367" customFormat="1" ht="12" thickBot="1" x14ac:dyDescent="0.25">
      <c r="B16" s="383" t="s">
        <v>213</v>
      </c>
      <c r="C16" s="384"/>
      <c r="D16" s="385"/>
      <c r="E16" s="385"/>
      <c r="F16" s="386"/>
      <c r="G16" s="387"/>
      <c r="H16" s="387"/>
      <c r="I16" s="387"/>
      <c r="J16" s="388"/>
      <c r="K16" s="362"/>
      <c r="L16" s="379" t="s">
        <v>570</v>
      </c>
      <c r="M16" s="380">
        <v>0.12</v>
      </c>
      <c r="N16" s="291">
        <f t="shared" si="0"/>
        <v>0</v>
      </c>
      <c r="O16" s="299"/>
      <c r="T16" s="299"/>
      <c r="Y16" s="299"/>
    </row>
    <row r="17" spans="2:28" s="367" customFormat="1" ht="12" thickBot="1" x14ac:dyDescent="0.25">
      <c r="B17" s="389" t="str">
        <f>"Total capital charge for "&amp;B8</f>
        <v>Total capital charge for ENTER 1st YEAR</v>
      </c>
      <c r="C17" s="390"/>
      <c r="D17" s="390"/>
      <c r="E17" s="390"/>
      <c r="F17" s="391"/>
      <c r="G17" s="392"/>
      <c r="H17" s="392"/>
      <c r="I17" s="392"/>
      <c r="J17" s="392"/>
      <c r="K17" s="291">
        <f>SUM(K9:K16)</f>
        <v>0</v>
      </c>
      <c r="L17" s="393"/>
      <c r="M17" s="394"/>
      <c r="N17" s="291">
        <f>IF(AND(OR(N9=0,N9&lt;0),OR(N10=0,N10&lt;0),OR(N11=0,N11&lt;0),OR(N12=0,N12&lt;0),OR(N13=0,N13&lt;0),OR(N14=0,N14&lt;0),OR(N15=0,N15&lt;0),OR(N16=0,N16&lt;0))=TRUE,SUM(N9:N16),SUMIF(N9:N16,"&gt;0",N9:N16))</f>
        <v>0</v>
      </c>
      <c r="O17" s="299"/>
      <c r="P17" s="369"/>
      <c r="Q17" s="369"/>
      <c r="R17" s="369"/>
      <c r="S17" s="369"/>
      <c r="T17" s="299"/>
      <c r="U17" s="369"/>
      <c r="V17" s="369"/>
      <c r="W17" s="369"/>
      <c r="X17" s="369"/>
      <c r="Y17" s="299"/>
      <c r="Z17" s="370"/>
      <c r="AA17" s="370"/>
      <c r="AB17" s="371"/>
    </row>
    <row r="18" spans="2:28" s="367" customFormat="1" ht="4.5" customHeight="1" thickBot="1" x14ac:dyDescent="0.25">
      <c r="B18" s="366"/>
      <c r="C18" s="192"/>
      <c r="F18" s="368"/>
      <c r="G18" s="198"/>
      <c r="H18" s="198"/>
      <c r="I18" s="198"/>
      <c r="J18" s="198"/>
      <c r="K18" s="369"/>
      <c r="L18" s="395"/>
      <c r="M18" s="395"/>
      <c r="N18" s="396"/>
      <c r="O18" s="299"/>
      <c r="P18" s="369"/>
      <c r="Q18" s="369"/>
      <c r="R18" s="369"/>
      <c r="S18" s="369"/>
      <c r="T18" s="299"/>
      <c r="U18" s="369"/>
      <c r="V18" s="369"/>
      <c r="W18" s="369"/>
      <c r="X18" s="369"/>
      <c r="Y18" s="299"/>
      <c r="Z18" s="370"/>
      <c r="AA18" s="370"/>
      <c r="AB18" s="371"/>
    </row>
    <row r="19" spans="2:28" s="367" customFormat="1" ht="12" thickBot="1" x14ac:dyDescent="0.25">
      <c r="B19" s="935" t="s">
        <v>87</v>
      </c>
      <c r="C19" s="936"/>
      <c r="D19" s="936"/>
      <c r="E19" s="937"/>
      <c r="F19" s="368"/>
      <c r="G19" s="198"/>
      <c r="H19" s="198"/>
      <c r="I19" s="198"/>
      <c r="J19" s="198"/>
      <c r="K19" s="372"/>
      <c r="L19" s="372"/>
      <c r="M19" s="372"/>
      <c r="N19" s="397"/>
      <c r="O19" s="299"/>
      <c r="P19" s="369"/>
      <c r="Q19" s="369"/>
      <c r="R19" s="369"/>
      <c r="S19" s="369"/>
      <c r="T19" s="299"/>
      <c r="U19" s="369"/>
      <c r="V19" s="369"/>
      <c r="W19" s="369"/>
      <c r="X19" s="369"/>
      <c r="Y19" s="299"/>
      <c r="Z19" s="370"/>
      <c r="AA19" s="370"/>
      <c r="AB19" s="371"/>
    </row>
    <row r="20" spans="2:28" s="367" customFormat="1" ht="12" thickBot="1" x14ac:dyDescent="0.25">
      <c r="B20" s="373" t="s">
        <v>206</v>
      </c>
      <c r="C20" s="374"/>
      <c r="D20" s="375"/>
      <c r="E20" s="375"/>
      <c r="F20" s="376"/>
      <c r="G20" s="377"/>
      <c r="H20" s="377"/>
      <c r="I20" s="377"/>
      <c r="J20" s="378"/>
      <c r="K20" s="362"/>
      <c r="L20" s="379" t="s">
        <v>571</v>
      </c>
      <c r="M20" s="380">
        <v>0.18</v>
      </c>
      <c r="N20" s="291">
        <f t="shared" ref="N20:N27" si="1">K20*M20</f>
        <v>0</v>
      </c>
      <c r="O20" s="299"/>
      <c r="P20" s="369"/>
      <c r="Q20" s="369"/>
      <c r="R20" s="369"/>
      <c r="S20" s="369"/>
      <c r="T20" s="299"/>
      <c r="U20" s="369"/>
      <c r="V20" s="369"/>
      <c r="W20" s="369"/>
      <c r="X20" s="369"/>
      <c r="Y20" s="299"/>
      <c r="Z20" s="370"/>
      <c r="AA20" s="370"/>
      <c r="AB20" s="371"/>
    </row>
    <row r="21" spans="2:28" s="367" customFormat="1" ht="12" thickBot="1" x14ac:dyDescent="0.25">
      <c r="B21" s="381" t="s">
        <v>207</v>
      </c>
      <c r="C21" s="192"/>
      <c r="F21" s="368"/>
      <c r="G21" s="325"/>
      <c r="H21" s="325"/>
      <c r="I21" s="325"/>
      <c r="J21" s="382"/>
      <c r="K21" s="362"/>
      <c r="L21" s="379" t="s">
        <v>572</v>
      </c>
      <c r="M21" s="380">
        <v>0.18</v>
      </c>
      <c r="N21" s="291">
        <f t="shared" si="1"/>
        <v>0</v>
      </c>
      <c r="O21" s="299"/>
      <c r="P21" s="369"/>
      <c r="Q21" s="369"/>
      <c r="R21" s="369"/>
      <c r="S21" s="369"/>
      <c r="T21" s="299"/>
      <c r="U21" s="369"/>
      <c r="V21" s="369"/>
      <c r="W21" s="369"/>
      <c r="X21" s="369"/>
      <c r="Y21" s="299"/>
      <c r="Z21" s="370"/>
      <c r="AA21" s="370"/>
      <c r="AB21" s="371"/>
    </row>
    <row r="22" spans="2:28" s="367" customFormat="1" ht="12" thickBot="1" x14ac:dyDescent="0.25">
      <c r="B22" s="381" t="s">
        <v>210</v>
      </c>
      <c r="C22" s="192"/>
      <c r="F22" s="368"/>
      <c r="G22" s="325"/>
      <c r="H22" s="325"/>
      <c r="I22" s="325"/>
      <c r="J22" s="382"/>
      <c r="K22" s="362"/>
      <c r="L22" s="379" t="s">
        <v>573</v>
      </c>
      <c r="M22" s="380">
        <v>0.18</v>
      </c>
      <c r="N22" s="291">
        <f t="shared" si="1"/>
        <v>0</v>
      </c>
      <c r="O22" s="299"/>
      <c r="P22" s="369"/>
      <c r="T22" s="299"/>
      <c r="U22" s="369"/>
      <c r="V22" s="369"/>
      <c r="W22" s="369"/>
      <c r="X22" s="369"/>
      <c r="Y22" s="299"/>
      <c r="Z22" s="370"/>
      <c r="AA22" s="370"/>
      <c r="AB22" s="371"/>
    </row>
    <row r="23" spans="2:28" s="367" customFormat="1" ht="12" thickBot="1" x14ac:dyDescent="0.25">
      <c r="B23" s="381" t="s">
        <v>209</v>
      </c>
      <c r="C23" s="192"/>
      <c r="F23" s="368"/>
      <c r="G23" s="325"/>
      <c r="H23" s="325"/>
      <c r="I23" s="325"/>
      <c r="J23" s="382"/>
      <c r="K23" s="362"/>
      <c r="L23" s="379" t="s">
        <v>574</v>
      </c>
      <c r="M23" s="380">
        <v>0.15</v>
      </c>
      <c r="N23" s="291">
        <f t="shared" si="1"/>
        <v>0</v>
      </c>
      <c r="O23" s="299"/>
      <c r="P23" s="369"/>
      <c r="T23" s="299"/>
      <c r="U23" s="369"/>
      <c r="V23" s="369"/>
      <c r="W23" s="369"/>
      <c r="X23" s="369"/>
      <c r="Y23" s="299"/>
      <c r="Z23" s="370"/>
      <c r="AA23" s="370"/>
      <c r="AB23" s="371"/>
    </row>
    <row r="24" spans="2:28" s="367" customFormat="1" ht="12" thickBot="1" x14ac:dyDescent="0.25">
      <c r="B24" s="381" t="s">
        <v>211</v>
      </c>
      <c r="C24" s="192"/>
      <c r="F24" s="368"/>
      <c r="G24" s="325"/>
      <c r="H24" s="325"/>
      <c r="I24" s="325"/>
      <c r="J24" s="382"/>
      <c r="K24" s="362"/>
      <c r="L24" s="379" t="s">
        <v>575</v>
      </c>
      <c r="M24" s="380">
        <v>0.15</v>
      </c>
      <c r="N24" s="291">
        <f t="shared" si="1"/>
        <v>0</v>
      </c>
      <c r="O24" s="299"/>
      <c r="P24" s="369"/>
      <c r="T24" s="299"/>
      <c r="U24" s="369"/>
      <c r="V24" s="369"/>
      <c r="W24" s="369"/>
      <c r="X24" s="369"/>
      <c r="Y24" s="299"/>
      <c r="Z24" s="370"/>
      <c r="AA24" s="370"/>
      <c r="AB24" s="371"/>
    </row>
    <row r="25" spans="2:28" s="367" customFormat="1" ht="12" thickBot="1" x14ac:dyDescent="0.25">
      <c r="B25" s="381" t="s">
        <v>208</v>
      </c>
      <c r="C25" s="192"/>
      <c r="F25" s="368"/>
      <c r="G25" s="325"/>
      <c r="H25" s="325"/>
      <c r="I25" s="325"/>
      <c r="J25" s="382"/>
      <c r="K25" s="362"/>
      <c r="L25" s="379" t="s">
        <v>576</v>
      </c>
      <c r="M25" s="380">
        <v>0.12</v>
      </c>
      <c r="N25" s="291">
        <f t="shared" si="1"/>
        <v>0</v>
      </c>
      <c r="O25" s="299"/>
      <c r="P25" s="369"/>
      <c r="T25" s="299"/>
      <c r="U25" s="369"/>
      <c r="V25" s="369"/>
      <c r="W25" s="369"/>
      <c r="X25" s="369"/>
      <c r="Y25" s="299"/>
      <c r="Z25" s="370"/>
      <c r="AA25" s="370"/>
      <c r="AB25" s="371"/>
    </row>
    <row r="26" spans="2:28" s="367" customFormat="1" ht="12" thickBot="1" x14ac:dyDescent="0.25">
      <c r="B26" s="381" t="s">
        <v>212</v>
      </c>
      <c r="C26" s="192"/>
      <c r="F26" s="368"/>
      <c r="G26" s="325"/>
      <c r="H26" s="325"/>
      <c r="I26" s="325"/>
      <c r="J26" s="382"/>
      <c r="K26" s="362"/>
      <c r="L26" s="379" t="s">
        <v>577</v>
      </c>
      <c r="M26" s="380">
        <v>0.12</v>
      </c>
      <c r="N26" s="291">
        <f t="shared" si="1"/>
        <v>0</v>
      </c>
      <c r="O26" s="299"/>
      <c r="P26" s="369"/>
      <c r="T26" s="299"/>
      <c r="U26" s="369"/>
      <c r="V26" s="369"/>
      <c r="W26" s="369"/>
      <c r="X26" s="369"/>
      <c r="Y26" s="299"/>
      <c r="Z26" s="370"/>
      <c r="AA26" s="370"/>
      <c r="AB26" s="371"/>
    </row>
    <row r="27" spans="2:28" s="367" customFormat="1" ht="12" thickBot="1" x14ac:dyDescent="0.25">
      <c r="B27" s="383" t="s">
        <v>213</v>
      </c>
      <c r="C27" s="384"/>
      <c r="D27" s="385"/>
      <c r="E27" s="385"/>
      <c r="F27" s="386"/>
      <c r="G27" s="387"/>
      <c r="H27" s="387"/>
      <c r="I27" s="387"/>
      <c r="J27" s="388"/>
      <c r="K27" s="362"/>
      <c r="L27" s="379" t="s">
        <v>578</v>
      </c>
      <c r="M27" s="380">
        <v>0.12</v>
      </c>
      <c r="N27" s="291">
        <f t="shared" si="1"/>
        <v>0</v>
      </c>
      <c r="O27" s="299"/>
      <c r="P27" s="369"/>
      <c r="T27" s="299"/>
      <c r="U27" s="369"/>
      <c r="V27" s="369"/>
      <c r="W27" s="369"/>
      <c r="X27" s="369"/>
      <c r="Y27" s="299"/>
      <c r="Z27" s="370"/>
      <c r="AA27" s="370"/>
      <c r="AB27" s="371"/>
    </row>
    <row r="28" spans="2:28" s="367" customFormat="1" ht="12" thickBot="1" x14ac:dyDescent="0.25">
      <c r="B28" s="389" t="str">
        <f>"Total capital charge for "&amp;B19</f>
        <v>Total capital charge for ENTER 2nd YEAR</v>
      </c>
      <c r="C28" s="390"/>
      <c r="D28" s="390"/>
      <c r="E28" s="390"/>
      <c r="F28" s="391"/>
      <c r="G28" s="392"/>
      <c r="H28" s="392"/>
      <c r="I28" s="392"/>
      <c r="J28" s="392"/>
      <c r="K28" s="291">
        <f>SUM(K20:K27)</f>
        <v>0</v>
      </c>
      <c r="L28" s="393"/>
      <c r="M28" s="394"/>
      <c r="N28" s="291">
        <f>IF(AND(OR(N20=0,N20&lt;0),OR(N21=0,N21&lt;0),OR(N22=0,N22&lt;0),OR(N23=0,N23&lt;0),OR(N24=0,N24&lt;0),OR(N25=0,N25&lt;0),OR(N26=0,N26&lt;0),OR(N27=0,N27&lt;0))=TRUE,SUM(N20:N27),SUMIF(N20:N27,"&gt;0",N20:N27))</f>
        <v>0</v>
      </c>
      <c r="O28" s="299"/>
      <c r="P28" s="369"/>
      <c r="Q28" s="369"/>
      <c r="R28" s="369"/>
      <c r="S28" s="369"/>
      <c r="T28" s="299"/>
      <c r="U28" s="369"/>
      <c r="V28" s="369"/>
      <c r="W28" s="369"/>
      <c r="X28" s="369"/>
      <c r="Y28" s="299"/>
      <c r="Z28" s="370"/>
      <c r="AA28" s="370"/>
      <c r="AB28" s="371"/>
    </row>
    <row r="29" spans="2:28" s="367" customFormat="1" ht="4.5" customHeight="1" thickBot="1" x14ac:dyDescent="0.25">
      <c r="B29" s="366"/>
      <c r="C29" s="192"/>
      <c r="F29" s="368"/>
      <c r="G29" s="198"/>
      <c r="H29" s="198"/>
      <c r="I29" s="198"/>
      <c r="J29" s="198"/>
      <c r="K29" s="396"/>
      <c r="L29" s="395"/>
      <c r="M29" s="395"/>
      <c r="N29" s="396"/>
      <c r="O29" s="299"/>
      <c r="P29" s="369"/>
      <c r="Q29" s="369"/>
      <c r="R29" s="369"/>
      <c r="S29" s="369"/>
      <c r="T29" s="299"/>
      <c r="U29" s="369"/>
      <c r="V29" s="369"/>
      <c r="W29" s="369"/>
      <c r="X29" s="369"/>
      <c r="Y29" s="299"/>
      <c r="Z29" s="370"/>
      <c r="AA29" s="370"/>
      <c r="AB29" s="371"/>
    </row>
    <row r="30" spans="2:28" s="367" customFormat="1" ht="12" thickBot="1" x14ac:dyDescent="0.25">
      <c r="B30" s="935" t="s">
        <v>88</v>
      </c>
      <c r="C30" s="936"/>
      <c r="D30" s="936"/>
      <c r="E30" s="937"/>
      <c r="F30" s="368"/>
      <c r="G30" s="198"/>
      <c r="H30" s="198"/>
      <c r="I30" s="198"/>
      <c r="J30" s="198"/>
      <c r="K30" s="398"/>
      <c r="L30" s="372"/>
      <c r="M30" s="372"/>
      <c r="N30" s="397"/>
      <c r="O30" s="299"/>
      <c r="P30" s="369"/>
      <c r="T30" s="299"/>
      <c r="U30" s="369"/>
      <c r="V30" s="369"/>
      <c r="W30" s="369"/>
      <c r="X30" s="369"/>
      <c r="Y30" s="299"/>
      <c r="Z30" s="370"/>
      <c r="AA30" s="370"/>
      <c r="AB30" s="371"/>
    </row>
    <row r="31" spans="2:28" s="367" customFormat="1" ht="12" thickBot="1" x14ac:dyDescent="0.25">
      <c r="B31" s="373" t="s">
        <v>206</v>
      </c>
      <c r="C31" s="374"/>
      <c r="D31" s="375"/>
      <c r="E31" s="375"/>
      <c r="F31" s="376"/>
      <c r="G31" s="377"/>
      <c r="H31" s="377"/>
      <c r="I31" s="377"/>
      <c r="J31" s="378"/>
      <c r="K31" s="362"/>
      <c r="L31" s="379" t="s">
        <v>579</v>
      </c>
      <c r="M31" s="380">
        <v>0.18</v>
      </c>
      <c r="N31" s="291">
        <f t="shared" ref="N31:N38" si="2">K31*M31</f>
        <v>0</v>
      </c>
      <c r="O31" s="299"/>
      <c r="P31" s="369"/>
      <c r="T31" s="299"/>
      <c r="U31" s="369"/>
      <c r="V31" s="369"/>
      <c r="W31" s="369"/>
      <c r="X31" s="369"/>
      <c r="Y31" s="299"/>
      <c r="Z31" s="370"/>
      <c r="AA31" s="370"/>
      <c r="AB31" s="371"/>
    </row>
    <row r="32" spans="2:28" s="367" customFormat="1" ht="12" thickBot="1" x14ac:dyDescent="0.25">
      <c r="B32" s="381" t="s">
        <v>207</v>
      </c>
      <c r="C32" s="192"/>
      <c r="F32" s="368"/>
      <c r="G32" s="325"/>
      <c r="H32" s="325"/>
      <c r="I32" s="325"/>
      <c r="J32" s="382"/>
      <c r="K32" s="362"/>
      <c r="L32" s="379" t="s">
        <v>580</v>
      </c>
      <c r="M32" s="380">
        <v>0.18</v>
      </c>
      <c r="N32" s="291">
        <f t="shared" si="2"/>
        <v>0</v>
      </c>
      <c r="O32" s="299"/>
      <c r="P32" s="369"/>
      <c r="Q32" s="369"/>
      <c r="R32" s="369"/>
      <c r="S32" s="369"/>
      <c r="T32" s="299"/>
      <c r="U32" s="369"/>
      <c r="V32" s="369"/>
      <c r="W32" s="369"/>
      <c r="X32" s="369"/>
      <c r="Y32" s="299"/>
      <c r="Z32" s="370"/>
      <c r="AA32" s="370"/>
      <c r="AB32" s="371"/>
    </row>
    <row r="33" spans="2:28" s="367" customFormat="1" ht="12" thickBot="1" x14ac:dyDescent="0.25">
      <c r="B33" s="381" t="s">
        <v>210</v>
      </c>
      <c r="C33" s="192"/>
      <c r="F33" s="368"/>
      <c r="G33" s="325"/>
      <c r="H33" s="325"/>
      <c r="I33" s="325"/>
      <c r="J33" s="382"/>
      <c r="K33" s="362"/>
      <c r="L33" s="379" t="s">
        <v>581</v>
      </c>
      <c r="M33" s="380">
        <v>0.18</v>
      </c>
      <c r="N33" s="291">
        <f t="shared" si="2"/>
        <v>0</v>
      </c>
      <c r="O33" s="299"/>
      <c r="P33" s="369"/>
      <c r="Q33" s="369"/>
      <c r="R33" s="369"/>
      <c r="S33" s="369"/>
      <c r="T33" s="299"/>
      <c r="U33" s="369"/>
      <c r="V33" s="369"/>
      <c r="W33" s="369"/>
      <c r="X33" s="369"/>
      <c r="Y33" s="299"/>
      <c r="Z33" s="370"/>
      <c r="AA33" s="370"/>
      <c r="AB33" s="371"/>
    </row>
    <row r="34" spans="2:28" s="367" customFormat="1" ht="12" thickBot="1" x14ac:dyDescent="0.25">
      <c r="B34" s="381" t="s">
        <v>209</v>
      </c>
      <c r="C34" s="192"/>
      <c r="F34" s="368"/>
      <c r="G34" s="325"/>
      <c r="H34" s="325"/>
      <c r="I34" s="325"/>
      <c r="J34" s="382"/>
      <c r="K34" s="362"/>
      <c r="L34" s="379" t="s">
        <v>582</v>
      </c>
      <c r="M34" s="380">
        <v>0.15</v>
      </c>
      <c r="N34" s="291">
        <f t="shared" si="2"/>
        <v>0</v>
      </c>
      <c r="O34" s="299"/>
      <c r="P34" s="369"/>
      <c r="Q34" s="369"/>
      <c r="R34" s="369"/>
      <c r="S34" s="369"/>
      <c r="T34" s="299"/>
      <c r="U34" s="369"/>
      <c r="V34" s="369"/>
      <c r="W34" s="369"/>
      <c r="X34" s="369"/>
      <c r="Y34" s="299"/>
      <c r="Z34" s="370"/>
      <c r="AA34" s="370"/>
      <c r="AB34" s="371"/>
    </row>
    <row r="35" spans="2:28" s="367" customFormat="1" ht="12" thickBot="1" x14ac:dyDescent="0.25">
      <c r="B35" s="381" t="s">
        <v>211</v>
      </c>
      <c r="C35" s="192"/>
      <c r="F35" s="368"/>
      <c r="G35" s="325"/>
      <c r="H35" s="325"/>
      <c r="I35" s="325"/>
      <c r="J35" s="382"/>
      <c r="K35" s="362"/>
      <c r="L35" s="379" t="s">
        <v>583</v>
      </c>
      <c r="M35" s="380">
        <v>0.15</v>
      </c>
      <c r="N35" s="291">
        <f t="shared" si="2"/>
        <v>0</v>
      </c>
      <c r="O35" s="299"/>
      <c r="P35" s="369"/>
      <c r="Q35" s="369"/>
      <c r="R35" s="369"/>
      <c r="S35" s="369"/>
      <c r="T35" s="299"/>
      <c r="U35" s="369"/>
      <c r="V35" s="369"/>
      <c r="W35" s="369"/>
      <c r="X35" s="369"/>
      <c r="Y35" s="299"/>
      <c r="Z35" s="370"/>
      <c r="AA35" s="370"/>
      <c r="AB35" s="371"/>
    </row>
    <row r="36" spans="2:28" s="367" customFormat="1" ht="12" thickBot="1" x14ac:dyDescent="0.25">
      <c r="B36" s="381" t="s">
        <v>208</v>
      </c>
      <c r="C36" s="192"/>
      <c r="F36" s="368"/>
      <c r="G36" s="325"/>
      <c r="H36" s="325"/>
      <c r="I36" s="325"/>
      <c r="J36" s="382"/>
      <c r="K36" s="362"/>
      <c r="L36" s="379" t="s">
        <v>584</v>
      </c>
      <c r="M36" s="380">
        <v>0.12</v>
      </c>
      <c r="N36" s="291">
        <f t="shared" si="2"/>
        <v>0</v>
      </c>
      <c r="O36" s="299"/>
      <c r="P36" s="369"/>
      <c r="Q36" s="369"/>
      <c r="R36" s="369"/>
      <c r="S36" s="369"/>
      <c r="T36" s="299"/>
      <c r="U36" s="369"/>
      <c r="V36" s="369"/>
      <c r="W36" s="369"/>
      <c r="X36" s="369"/>
      <c r="Y36" s="299"/>
      <c r="Z36" s="370"/>
      <c r="AA36" s="370"/>
      <c r="AB36" s="371"/>
    </row>
    <row r="37" spans="2:28" s="367" customFormat="1" ht="12" thickBot="1" x14ac:dyDescent="0.25">
      <c r="B37" s="381" t="s">
        <v>212</v>
      </c>
      <c r="C37" s="192"/>
      <c r="F37" s="368"/>
      <c r="G37" s="325"/>
      <c r="H37" s="325"/>
      <c r="I37" s="325"/>
      <c r="J37" s="382"/>
      <c r="K37" s="362"/>
      <c r="L37" s="379" t="s">
        <v>585</v>
      </c>
      <c r="M37" s="380">
        <v>0.12</v>
      </c>
      <c r="N37" s="291">
        <f t="shared" si="2"/>
        <v>0</v>
      </c>
      <c r="O37" s="299"/>
      <c r="P37" s="369"/>
      <c r="Q37" s="369"/>
      <c r="R37" s="369"/>
      <c r="S37" s="369"/>
      <c r="T37" s="299"/>
      <c r="U37" s="369"/>
      <c r="V37" s="369"/>
      <c r="W37" s="369"/>
      <c r="X37" s="369"/>
      <c r="Y37" s="299"/>
      <c r="Z37" s="370"/>
      <c r="AA37" s="370"/>
      <c r="AB37" s="371"/>
    </row>
    <row r="38" spans="2:28" s="367" customFormat="1" ht="12" thickBot="1" x14ac:dyDescent="0.25">
      <c r="B38" s="383" t="s">
        <v>213</v>
      </c>
      <c r="C38" s="384"/>
      <c r="D38" s="385"/>
      <c r="E38" s="385"/>
      <c r="F38" s="386"/>
      <c r="G38" s="387"/>
      <c r="H38" s="387"/>
      <c r="I38" s="387"/>
      <c r="J38" s="388"/>
      <c r="K38" s="362"/>
      <c r="L38" s="379" t="s">
        <v>37</v>
      </c>
      <c r="M38" s="380">
        <v>0.12</v>
      </c>
      <c r="N38" s="291">
        <f t="shared" si="2"/>
        <v>0</v>
      </c>
      <c r="O38" s="299"/>
      <c r="P38" s="369"/>
      <c r="Q38" s="369"/>
      <c r="R38" s="369"/>
      <c r="S38" s="369"/>
      <c r="T38" s="299"/>
      <c r="U38" s="369"/>
      <c r="V38" s="369"/>
      <c r="W38" s="369"/>
      <c r="X38" s="369"/>
      <c r="Y38" s="299"/>
      <c r="Z38" s="370"/>
      <c r="AA38" s="370"/>
      <c r="AB38" s="371"/>
    </row>
    <row r="39" spans="2:28" s="367" customFormat="1" ht="12" thickBot="1" x14ac:dyDescent="0.25">
      <c r="B39" s="389" t="str">
        <f>"Total capital charge for "&amp;B30</f>
        <v>Total capital charge for ENTER 3rd YEAR</v>
      </c>
      <c r="C39" s="390"/>
      <c r="D39" s="390"/>
      <c r="E39" s="390"/>
      <c r="F39" s="391"/>
      <c r="G39" s="392"/>
      <c r="H39" s="392"/>
      <c r="I39" s="392"/>
      <c r="J39" s="392"/>
      <c r="K39" s="291">
        <f>SUM(K31:K38)</f>
        <v>0</v>
      </c>
      <c r="L39" s="393"/>
      <c r="M39" s="394"/>
      <c r="N39" s="291">
        <f>IF(AND(OR(N31=0,N31&lt;0),OR(N32=0,N32&lt;0),OR(N33=0,N33&lt;0),OR(N34=0,N34&lt;0),OR(N35=0,N35&lt;0),OR(N36=0,N36&lt;0),OR(N37=0,N37&lt;0),OR(N38=0,N38&lt;0))=TRUE,SUM(N31:N38),SUMIF(N31:N38,"&gt;0",N31:N38))</f>
        <v>0</v>
      </c>
      <c r="O39" s="299"/>
      <c r="P39" s="369"/>
      <c r="Q39" s="369"/>
      <c r="R39" s="369"/>
      <c r="S39" s="369"/>
      <c r="T39" s="299"/>
      <c r="U39" s="369"/>
      <c r="V39" s="369"/>
      <c r="W39" s="369"/>
      <c r="X39" s="369"/>
      <c r="Y39" s="299"/>
      <c r="Z39" s="370"/>
      <c r="AA39" s="370"/>
      <c r="AB39" s="371"/>
    </row>
    <row r="40" spans="2:28" s="367" customFormat="1" x14ac:dyDescent="0.2">
      <c r="B40" s="369"/>
      <c r="C40" s="369"/>
      <c r="D40" s="369"/>
      <c r="E40" s="369"/>
      <c r="F40" s="369"/>
      <c r="G40" s="369"/>
      <c r="H40" s="369"/>
      <c r="I40" s="369"/>
      <c r="J40" s="369"/>
      <c r="K40" s="369"/>
      <c r="L40" s="369"/>
      <c r="M40" s="369"/>
      <c r="N40" s="399"/>
      <c r="O40" s="299"/>
      <c r="P40" s="369"/>
      <c r="Q40" s="369"/>
      <c r="R40" s="369"/>
      <c r="S40" s="369"/>
      <c r="T40" s="299"/>
      <c r="U40" s="369"/>
      <c r="V40" s="369"/>
      <c r="W40" s="369"/>
      <c r="X40" s="369"/>
      <c r="Y40" s="299"/>
      <c r="Z40" s="370"/>
      <c r="AA40" s="370"/>
      <c r="AB40" s="371"/>
    </row>
    <row r="41" spans="2:28" s="367" customFormat="1" x14ac:dyDescent="0.2">
      <c r="B41" s="369"/>
      <c r="C41" s="369"/>
      <c r="D41" s="369"/>
      <c r="E41" s="369"/>
      <c r="F41" s="369"/>
      <c r="I41" s="400" t="str">
        <f>B8</f>
        <v>ENTER 1st YEAR</v>
      </c>
      <c r="J41" s="400" t="str">
        <f>B19</f>
        <v>ENTER 2nd YEAR</v>
      </c>
      <c r="K41" s="400" t="str">
        <f>B30</f>
        <v>ENTER 3rd YEAR</v>
      </c>
      <c r="L41" s="369"/>
      <c r="M41" s="369"/>
      <c r="N41" s="399"/>
      <c r="O41" s="299"/>
      <c r="P41" s="369"/>
      <c r="Q41" s="369"/>
      <c r="R41" s="369"/>
      <c r="S41" s="369"/>
      <c r="T41" s="299"/>
      <c r="U41" s="369"/>
      <c r="V41" s="369"/>
      <c r="W41" s="369"/>
      <c r="X41" s="369"/>
      <c r="Y41" s="299"/>
      <c r="Z41" s="370"/>
      <c r="AA41" s="370"/>
      <c r="AB41" s="371"/>
    </row>
    <row r="42" spans="2:28" s="367" customFormat="1" ht="4.5" customHeight="1" thickBot="1" x14ac:dyDescent="0.25">
      <c r="B42" s="369"/>
      <c r="C42" s="369"/>
      <c r="D42" s="369"/>
      <c r="E42" s="369"/>
      <c r="F42" s="369"/>
      <c r="I42" s="369"/>
      <c r="J42" s="369"/>
      <c r="K42" s="369"/>
      <c r="L42" s="369"/>
      <c r="M42" s="369"/>
      <c r="N42" s="399"/>
      <c r="O42" s="299"/>
      <c r="P42" s="369"/>
      <c r="Q42" s="369"/>
      <c r="R42" s="369"/>
      <c r="S42" s="369"/>
      <c r="T42" s="299"/>
      <c r="U42" s="369"/>
      <c r="V42" s="369"/>
      <c r="W42" s="369"/>
      <c r="X42" s="369"/>
      <c r="Y42" s="299"/>
      <c r="Z42" s="370"/>
      <c r="AA42" s="370"/>
      <c r="AB42" s="371"/>
    </row>
    <row r="43" spans="2:28" s="367" customFormat="1" ht="17.25" customHeight="1" thickBot="1" x14ac:dyDescent="0.25">
      <c r="B43" s="401" t="s">
        <v>89</v>
      </c>
      <c r="C43" s="369"/>
      <c r="D43" s="369"/>
      <c r="E43" s="369"/>
      <c r="F43" s="369"/>
      <c r="I43" s="291">
        <f>N17</f>
        <v>0</v>
      </c>
      <c r="J43" s="291">
        <f>N28</f>
        <v>0</v>
      </c>
      <c r="K43" s="291">
        <f>N39</f>
        <v>0</v>
      </c>
      <c r="L43" s="369"/>
      <c r="M43" s="369"/>
      <c r="N43" s="399"/>
      <c r="O43" s="299"/>
      <c r="P43" s="369"/>
      <c r="Q43" s="369"/>
      <c r="R43" s="369"/>
      <c r="S43" s="369"/>
      <c r="T43" s="299"/>
      <c r="U43" s="369"/>
      <c r="V43" s="369"/>
      <c r="W43" s="369"/>
      <c r="X43" s="369"/>
      <c r="Y43" s="299"/>
      <c r="Z43" s="370"/>
      <c r="AA43" s="370"/>
      <c r="AB43" s="371"/>
    </row>
    <row r="44" spans="2:28" s="367" customFormat="1" ht="3.75" customHeight="1" thickBot="1" x14ac:dyDescent="0.25">
      <c r="B44" s="401"/>
      <c r="C44" s="369"/>
      <c r="D44" s="369"/>
      <c r="E44" s="369"/>
      <c r="F44" s="369"/>
      <c r="I44" s="402"/>
      <c r="J44" s="402"/>
      <c r="K44" s="402"/>
      <c r="N44" s="399"/>
      <c r="O44" s="299"/>
      <c r="P44" s="369"/>
      <c r="Q44" s="369"/>
      <c r="R44" s="369"/>
      <c r="S44" s="369"/>
      <c r="T44" s="299"/>
      <c r="U44" s="369"/>
      <c r="V44" s="369"/>
      <c r="W44" s="369"/>
      <c r="X44" s="369"/>
      <c r="Y44" s="299"/>
      <c r="Z44" s="370"/>
      <c r="AA44" s="370"/>
      <c r="AB44" s="371"/>
    </row>
    <row r="45" spans="2:28" s="367" customFormat="1" ht="17.25" customHeight="1" thickBot="1" x14ac:dyDescent="0.25">
      <c r="B45" s="401" t="s">
        <v>90</v>
      </c>
      <c r="C45" s="369"/>
      <c r="D45" s="369"/>
      <c r="E45" s="369"/>
      <c r="F45" s="369"/>
      <c r="I45" s="402"/>
      <c r="J45" s="402"/>
      <c r="K45" s="291">
        <f>(SUMIF(I43:K43,"&gt;0",I43:K43))/3</f>
        <v>0</v>
      </c>
      <c r="N45" s="399"/>
      <c r="O45" s="299"/>
      <c r="P45" s="369"/>
      <c r="Q45" s="369"/>
      <c r="R45" s="369"/>
      <c r="S45" s="369"/>
      <c r="T45" s="299"/>
      <c r="U45" s="369"/>
      <c r="V45" s="369"/>
      <c r="W45" s="369"/>
      <c r="X45" s="369"/>
      <c r="Y45" s="299"/>
      <c r="Z45" s="370"/>
      <c r="AA45" s="370"/>
      <c r="AB45" s="371"/>
    </row>
    <row r="46" spans="2:28" s="367" customFormat="1" ht="3.75" customHeight="1" thickBot="1" x14ac:dyDescent="0.25">
      <c r="B46" s="401"/>
      <c r="C46" s="369"/>
      <c r="D46" s="369"/>
      <c r="E46" s="369"/>
      <c r="F46" s="369"/>
      <c r="I46" s="402"/>
      <c r="J46" s="402"/>
      <c r="K46" s="402"/>
      <c r="N46" s="399"/>
      <c r="O46" s="299"/>
      <c r="P46" s="369"/>
      <c r="Q46" s="369"/>
      <c r="R46" s="369"/>
      <c r="S46" s="369"/>
      <c r="T46" s="299"/>
      <c r="U46" s="369"/>
      <c r="V46" s="369"/>
      <c r="W46" s="369"/>
      <c r="X46" s="369"/>
      <c r="Y46" s="299"/>
      <c r="Z46" s="370"/>
      <c r="AA46" s="370"/>
      <c r="AB46" s="371"/>
    </row>
    <row r="47" spans="2:28" s="367" customFormat="1" ht="17.25" customHeight="1" thickBot="1" x14ac:dyDescent="0.25">
      <c r="B47" s="401" t="s">
        <v>877</v>
      </c>
      <c r="C47" s="369"/>
      <c r="D47" s="369"/>
      <c r="E47" s="369"/>
      <c r="F47" s="369"/>
      <c r="G47" s="369"/>
      <c r="H47" s="369"/>
      <c r="I47" s="396"/>
      <c r="J47" s="396"/>
      <c r="K47" s="291">
        <f>K45*12.5</f>
        <v>0</v>
      </c>
      <c r="L47" s="369"/>
      <c r="M47" s="369"/>
      <c r="N47" s="399"/>
      <c r="O47" s="299"/>
      <c r="P47" s="369"/>
      <c r="Q47" s="369"/>
      <c r="R47" s="369"/>
      <c r="S47" s="369"/>
      <c r="T47" s="299"/>
      <c r="U47" s="369"/>
      <c r="V47" s="369"/>
      <c r="W47" s="369"/>
      <c r="X47" s="369"/>
      <c r="Y47" s="299"/>
      <c r="Z47" s="370"/>
      <c r="AA47" s="370"/>
      <c r="AB47" s="371"/>
    </row>
    <row r="48" spans="2:28" s="367" customFormat="1" x14ac:dyDescent="0.2">
      <c r="B48" s="369"/>
      <c r="C48" s="369"/>
      <c r="D48" s="369"/>
      <c r="E48" s="369"/>
      <c r="F48" s="369"/>
      <c r="G48" s="369"/>
      <c r="H48" s="369"/>
      <c r="I48" s="369"/>
      <c r="J48" s="369"/>
      <c r="K48" s="369"/>
      <c r="L48" s="369"/>
      <c r="M48" s="369"/>
      <c r="N48" s="399"/>
      <c r="O48" s="299"/>
      <c r="P48" s="369"/>
      <c r="Q48" s="369"/>
      <c r="R48" s="369"/>
      <c r="S48" s="369"/>
      <c r="T48" s="299"/>
      <c r="U48" s="369"/>
      <c r="V48" s="369"/>
      <c r="W48" s="369"/>
      <c r="X48" s="369"/>
      <c r="Y48" s="299"/>
      <c r="Z48" s="370"/>
      <c r="AA48" s="370"/>
      <c r="AB48" s="371"/>
    </row>
    <row r="49" spans="1:25" s="141" customFormat="1" ht="12" thickBot="1" x14ac:dyDescent="0.25">
      <c r="A49" s="139"/>
      <c r="B49" s="140" t="s">
        <v>681</v>
      </c>
      <c r="C49" s="139"/>
      <c r="D49" s="139"/>
      <c r="E49" s="139"/>
      <c r="F49" s="140"/>
      <c r="G49" s="142"/>
      <c r="H49" s="142"/>
      <c r="I49" s="142"/>
      <c r="J49" s="142"/>
      <c r="K49" s="142"/>
      <c r="Y49" s="143"/>
    </row>
    <row r="50" spans="1:25" s="62" customFormat="1" ht="12" thickBot="1" x14ac:dyDescent="0.25">
      <c r="A50" s="141"/>
      <c r="B50" s="82"/>
      <c r="C50" s="132"/>
      <c r="D50" s="144" t="s">
        <v>335</v>
      </c>
      <c r="E50" s="145"/>
      <c r="I50" s="244" t="s">
        <v>810</v>
      </c>
      <c r="J50" s="244" t="s">
        <v>810</v>
      </c>
      <c r="K50" s="244" t="s">
        <v>810</v>
      </c>
    </row>
    <row r="51" spans="1:25" s="62" customFormat="1" ht="12" thickBot="1" x14ac:dyDescent="0.25">
      <c r="A51" s="141"/>
      <c r="B51" s="146"/>
      <c r="C51" s="132"/>
      <c r="D51" s="144" t="s">
        <v>336</v>
      </c>
      <c r="E51" s="144"/>
      <c r="F51" s="145"/>
    </row>
    <row r="52" spans="1:25" s="149" customFormat="1" ht="11.25" customHeight="1" x14ac:dyDescent="0.2">
      <c r="A52" s="147"/>
      <c r="B52" s="239" t="s">
        <v>267</v>
      </c>
      <c r="C52" s="132"/>
      <c r="D52" s="881" t="s">
        <v>658</v>
      </c>
      <c r="E52" s="881"/>
      <c r="F52" s="881"/>
      <c r="G52" s="881"/>
      <c r="H52" s="881"/>
      <c r="I52" s="881"/>
      <c r="J52" s="881"/>
      <c r="K52" s="881"/>
      <c r="L52" s="881"/>
      <c r="M52" s="881"/>
      <c r="N52" s="881"/>
    </row>
    <row r="53" spans="1:25" s="145" customFormat="1" x14ac:dyDescent="0.2">
      <c r="B53" s="148" t="s">
        <v>162</v>
      </c>
      <c r="D53" s="881" t="s">
        <v>808</v>
      </c>
      <c r="E53" s="881"/>
      <c r="F53" s="881"/>
      <c r="G53" s="881"/>
      <c r="H53" s="881"/>
      <c r="I53" s="881"/>
      <c r="J53" s="881"/>
      <c r="K53" s="881"/>
      <c r="L53" s="881"/>
      <c r="M53" s="881"/>
      <c r="N53" s="881"/>
      <c r="O53" s="202"/>
      <c r="P53" s="202"/>
      <c r="Q53" s="202"/>
      <c r="R53" s="202"/>
      <c r="S53" s="202"/>
      <c r="T53" s="202"/>
      <c r="U53" s="202"/>
      <c r="V53" s="202"/>
      <c r="W53" s="202"/>
      <c r="X53" s="202"/>
      <c r="Y53" s="202"/>
    </row>
    <row r="54" spans="1:25" s="139" customFormat="1" ht="47.25" customHeight="1" x14ac:dyDescent="0.2">
      <c r="B54" s="148" t="s">
        <v>163</v>
      </c>
      <c r="D54" s="881" t="s">
        <v>474</v>
      </c>
      <c r="E54" s="881"/>
      <c r="F54" s="881"/>
      <c r="G54" s="881"/>
      <c r="H54" s="881"/>
      <c r="I54" s="881"/>
      <c r="J54" s="881"/>
      <c r="K54" s="881"/>
      <c r="L54" s="881"/>
      <c r="M54" s="881"/>
      <c r="N54" s="881"/>
      <c r="O54" s="202"/>
      <c r="P54" s="202"/>
      <c r="Q54" s="202"/>
      <c r="R54" s="202"/>
      <c r="S54" s="202"/>
      <c r="T54" s="202"/>
      <c r="U54" s="202"/>
      <c r="V54" s="202"/>
      <c r="W54" s="202"/>
      <c r="X54" s="202"/>
      <c r="Y54" s="202"/>
    </row>
    <row r="55" spans="1:25" s="139" customFormat="1" ht="15.75" customHeight="1" x14ac:dyDescent="0.2">
      <c r="B55" s="148" t="s">
        <v>164</v>
      </c>
      <c r="D55" s="881" t="s">
        <v>203</v>
      </c>
      <c r="E55" s="881"/>
      <c r="F55" s="881"/>
      <c r="G55" s="881"/>
      <c r="H55" s="881"/>
      <c r="I55" s="881"/>
      <c r="J55" s="881"/>
      <c r="K55" s="881"/>
      <c r="L55" s="881"/>
      <c r="M55" s="881"/>
      <c r="N55" s="881"/>
      <c r="O55" s="202"/>
      <c r="P55" s="202"/>
      <c r="Q55" s="202"/>
      <c r="R55" s="202"/>
      <c r="S55" s="202"/>
      <c r="T55" s="202"/>
      <c r="U55" s="202"/>
      <c r="V55" s="202"/>
      <c r="W55" s="202"/>
      <c r="X55" s="202"/>
      <c r="Y55" s="202"/>
    </row>
    <row r="56" spans="1:25" s="139" customFormat="1" x14ac:dyDescent="0.2">
      <c r="B56" s="148"/>
      <c r="F56" s="158"/>
      <c r="G56" s="158"/>
      <c r="H56" s="158"/>
      <c r="I56" s="158"/>
      <c r="J56" s="158"/>
      <c r="K56" s="158"/>
      <c r="L56" s="158"/>
      <c r="M56" s="158"/>
      <c r="N56" s="158"/>
      <c r="O56" s="158"/>
      <c r="P56" s="158"/>
      <c r="Q56" s="158"/>
      <c r="R56" s="158"/>
      <c r="S56" s="158"/>
      <c r="T56" s="158"/>
      <c r="U56" s="158"/>
      <c r="V56" s="158"/>
      <c r="W56" s="158"/>
      <c r="X56" s="361"/>
      <c r="Y56" s="361"/>
    </row>
    <row r="57" spans="1:25" s="139" customFormat="1" hidden="1" x14ac:dyDescent="0.2">
      <c r="B57" s="148"/>
      <c r="F57" s="403"/>
      <c r="Q57" s="403"/>
      <c r="V57" s="403"/>
    </row>
    <row r="58" spans="1:25" s="139" customFormat="1" hidden="1" x14ac:dyDescent="0.2">
      <c r="F58" s="403"/>
      <c r="Q58" s="403"/>
      <c r="V58" s="403"/>
    </row>
    <row r="59" spans="1:25" hidden="1" x14ac:dyDescent="0.2"/>
    <row r="60" spans="1:25" hidden="1" x14ac:dyDescent="0.2"/>
    <row r="61" spans="1:25" hidden="1" x14ac:dyDescent="0.2"/>
    <row r="62" spans="1:25" hidden="1" x14ac:dyDescent="0.2"/>
    <row r="63" spans="1:25" hidden="1" x14ac:dyDescent="0.2"/>
    <row r="64" spans="1:2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sheetProtection password="8366" sheet="1" objects="1" scenarios="1"/>
  <mergeCells count="8">
    <mergeCell ref="D55:N55"/>
    <mergeCell ref="D52:N52"/>
    <mergeCell ref="D53:N53"/>
    <mergeCell ref="D54:N54"/>
    <mergeCell ref="B6:E6"/>
    <mergeCell ref="B8:E8"/>
    <mergeCell ref="B19:E19"/>
    <mergeCell ref="B30:E30"/>
  </mergeCells>
  <phoneticPr fontId="0" type="noConversion"/>
  <dataValidations count="2">
    <dataValidation allowBlank="1" showErrorMessage="1" sqref="N1"/>
    <dataValidation operator="greaterThan" allowBlank="1" showInputMessage="1" showErrorMessage="1" error="Please enter the amount in positive figures" sqref="K9:K16 K20:K27 K31:K38"/>
  </dataValidations>
  <pageMargins left="0.34" right="0.34" top="0.5" bottom="0.4" header="0.2" footer="0.2"/>
  <pageSetup paperSize="9" scale="79" orientation="portrait" r:id="rId1"/>
  <headerFooter alignWithMargins="0">
    <oddFooter>&amp;L&amp;8&amp;A&amp;R&amp;8&amp;P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45"/>
  <sheetViews>
    <sheetView showGridLines="0" view="pageLayout" topLeftCell="A79" zoomScaleNormal="100" workbookViewId="0">
      <selection activeCell="F69" sqref="F69"/>
    </sheetView>
  </sheetViews>
  <sheetFormatPr defaultColWidth="0" defaultRowHeight="11.25" customHeight="1" zeroHeight="1" x14ac:dyDescent="0.2"/>
  <cols>
    <col min="1" max="1" width="2.28515625" style="634" customWidth="1"/>
    <col min="2" max="2" width="7.28515625" style="634" customWidth="1"/>
    <col min="3" max="3" width="2.28515625" style="636" customWidth="1"/>
    <col min="4" max="4" width="2.28515625" style="634" customWidth="1"/>
    <col min="5" max="5" width="6.28515625" style="637" customWidth="1"/>
    <col min="6" max="6" width="34.5703125" style="637" customWidth="1"/>
    <col min="7" max="7" width="6.7109375" style="637" customWidth="1"/>
    <col min="8" max="8" width="15.85546875" style="634" customWidth="1"/>
    <col min="9" max="9" width="0.7109375" style="636" customWidth="1"/>
    <col min="10" max="10" width="15.85546875" style="634" customWidth="1"/>
    <col min="11" max="11" width="0.7109375" style="636" customWidth="1"/>
    <col min="12" max="12" width="15.85546875" style="634" customWidth="1"/>
    <col min="13" max="13" width="0.7109375" style="636" customWidth="1"/>
    <col min="14" max="14" width="15.85546875" style="634" customWidth="1"/>
    <col min="15" max="15" width="2.28515625" style="634" customWidth="1"/>
    <col min="16" max="16" width="1" style="636" hidden="1" customWidth="1"/>
    <col min="17" max="17" width="0" style="636" hidden="1" customWidth="1"/>
    <col min="18" max="16384" width="0" style="634" hidden="1"/>
  </cols>
  <sheetData>
    <row r="1" spans="1:17" ht="13.5" thickBot="1" x14ac:dyDescent="0.3">
      <c r="B1" s="635" t="s">
        <v>599</v>
      </c>
      <c r="M1" s="638" t="s">
        <v>656</v>
      </c>
      <c r="N1" s="639" t="str">
        <f>IF('Sec A Balance Sheet'!J1=0," ",'Sec A Balance Sheet'!J1)</f>
        <v>USD '000</v>
      </c>
    </row>
    <row r="2" spans="1:17" ht="12.75" x14ac:dyDescent="0.25">
      <c r="B2" s="635" t="s">
        <v>600</v>
      </c>
    </row>
    <row r="3" spans="1:17" x14ac:dyDescent="0.2"/>
    <row r="4" spans="1:17" ht="12" thickBot="1" x14ac:dyDescent="0.25"/>
    <row r="5" spans="1:17" s="640" customFormat="1" ht="51.75" customHeight="1" thickTop="1" thickBot="1" x14ac:dyDescent="0.25">
      <c r="B5" s="940" t="s">
        <v>666</v>
      </c>
      <c r="C5" s="940"/>
      <c r="D5" s="940"/>
      <c r="E5" s="940"/>
      <c r="F5" s="940"/>
      <c r="G5" s="641"/>
      <c r="H5" s="642" t="s">
        <v>601</v>
      </c>
      <c r="I5" s="643"/>
      <c r="J5" s="644" t="s">
        <v>602</v>
      </c>
      <c r="K5" s="643"/>
      <c r="L5" s="643" t="s">
        <v>603</v>
      </c>
      <c r="M5" s="643"/>
      <c r="N5" s="645" t="s">
        <v>604</v>
      </c>
      <c r="O5" s="646"/>
      <c r="P5" s="647"/>
      <c r="Q5" s="647"/>
    </row>
    <row r="6" spans="1:17" s="648" customFormat="1" ht="12.75" thickTop="1" thickBot="1" x14ac:dyDescent="0.25">
      <c r="B6" s="649"/>
      <c r="C6" s="650"/>
      <c r="D6" s="651"/>
      <c r="G6" s="652"/>
      <c r="H6" s="653" t="s">
        <v>273</v>
      </c>
      <c r="I6" s="653"/>
      <c r="J6" s="653" t="s">
        <v>277</v>
      </c>
      <c r="K6" s="653"/>
      <c r="L6" s="653" t="s">
        <v>605</v>
      </c>
      <c r="M6" s="653"/>
      <c r="N6" s="653"/>
      <c r="O6" s="654"/>
      <c r="P6" s="651"/>
      <c r="Q6" s="651"/>
    </row>
    <row r="7" spans="1:17" s="648" customFormat="1" ht="12" thickBot="1" x14ac:dyDescent="0.25">
      <c r="B7" s="655" t="s">
        <v>606</v>
      </c>
      <c r="C7" s="649" t="s">
        <v>607</v>
      </c>
      <c r="D7" s="651"/>
      <c r="G7" s="656"/>
      <c r="H7" s="657"/>
      <c r="I7" s="658"/>
      <c r="J7" s="657"/>
      <c r="K7" s="659"/>
      <c r="L7" s="660">
        <f>H7-J7</f>
        <v>0</v>
      </c>
      <c r="M7" s="659"/>
      <c r="N7" s="657"/>
      <c r="O7" s="651"/>
      <c r="P7" s="651"/>
      <c r="Q7" s="651"/>
    </row>
    <row r="8" spans="1:17" s="648" customFormat="1" ht="12" thickBot="1" x14ac:dyDescent="0.25">
      <c r="B8" s="655" t="s">
        <v>608</v>
      </c>
      <c r="C8" s="649" t="s">
        <v>609</v>
      </c>
      <c r="D8" s="651"/>
      <c r="E8" s="651"/>
      <c r="G8" s="656"/>
      <c r="H8" s="657"/>
      <c r="I8" s="658"/>
      <c r="J8" s="657"/>
      <c r="K8" s="659"/>
      <c r="L8" s="660">
        <f>H8-J8</f>
        <v>0</v>
      </c>
      <c r="M8" s="659"/>
      <c r="N8" s="657"/>
      <c r="O8" s="651"/>
      <c r="P8" s="651"/>
      <c r="Q8" s="651"/>
    </row>
    <row r="9" spans="1:17" s="648" customFormat="1" ht="12" thickBot="1" x14ac:dyDescent="0.25">
      <c r="B9" s="655" t="s">
        <v>610</v>
      </c>
      <c r="C9" s="649" t="s">
        <v>611</v>
      </c>
      <c r="D9" s="651"/>
      <c r="E9" s="651"/>
      <c r="G9" s="656"/>
      <c r="H9" s="657"/>
      <c r="I9" s="658"/>
      <c r="J9" s="657"/>
      <c r="K9" s="659"/>
      <c r="L9" s="660">
        <f>H9-J9</f>
        <v>0</v>
      </c>
      <c r="M9" s="659"/>
      <c r="N9" s="657"/>
      <c r="O9" s="651"/>
      <c r="P9" s="651"/>
      <c r="Q9" s="651"/>
    </row>
    <row r="10" spans="1:17" s="648" customFormat="1" ht="12" thickBot="1" x14ac:dyDescent="0.25">
      <c r="B10" s="655" t="s">
        <v>612</v>
      </c>
      <c r="C10" s="649" t="s">
        <v>613</v>
      </c>
      <c r="D10" s="651"/>
      <c r="E10" s="651"/>
      <c r="G10" s="656"/>
      <c r="H10" s="657"/>
      <c r="I10" s="658"/>
      <c r="J10" s="657"/>
      <c r="K10" s="659"/>
      <c r="L10" s="660">
        <f>H10-J10</f>
        <v>0</v>
      </c>
      <c r="M10" s="659"/>
      <c r="N10" s="657"/>
      <c r="O10" s="651"/>
      <c r="P10" s="651"/>
      <c r="Q10" s="651"/>
    </row>
    <row r="11" spans="1:17" s="648" customFormat="1" ht="12" thickBot="1" x14ac:dyDescent="0.25">
      <c r="B11" s="655" t="s">
        <v>614</v>
      </c>
      <c r="C11" s="649" t="s">
        <v>615</v>
      </c>
      <c r="D11" s="651"/>
      <c r="E11" s="651"/>
      <c r="G11" s="661" t="s">
        <v>306</v>
      </c>
      <c r="H11" s="657"/>
      <c r="I11" s="662"/>
      <c r="J11" s="657"/>
      <c r="K11" s="663"/>
      <c r="L11" s="660">
        <f>H11-J11</f>
        <v>0</v>
      </c>
      <c r="M11" s="663"/>
      <c r="N11" s="657"/>
      <c r="O11" s="664"/>
      <c r="P11" s="651"/>
      <c r="Q11" s="651"/>
    </row>
    <row r="12" spans="1:17" s="648" customFormat="1" ht="12" thickBot="1" x14ac:dyDescent="0.25">
      <c r="B12" s="655" t="s">
        <v>616</v>
      </c>
      <c r="C12" s="649" t="s">
        <v>617</v>
      </c>
      <c r="D12" s="651"/>
      <c r="E12" s="651"/>
      <c r="G12" s="655"/>
      <c r="H12" s="665">
        <f>SUM(H7:H11)</f>
        <v>0</v>
      </c>
      <c r="I12" s="666"/>
      <c r="J12" s="665">
        <f>SUM(J7:J11)</f>
        <v>0</v>
      </c>
      <c r="K12" s="666"/>
      <c r="L12" s="665">
        <f>SUM(L7:L11)</f>
        <v>0</v>
      </c>
      <c r="M12" s="666"/>
      <c r="N12" s="665">
        <f>SUM(N7:N11)</f>
        <v>0</v>
      </c>
      <c r="O12" s="664"/>
      <c r="P12" s="651"/>
      <c r="Q12" s="651"/>
    </row>
    <row r="13" spans="1:17" s="667" customFormat="1" x14ac:dyDescent="0.2">
      <c r="B13" s="668" t="s">
        <v>618</v>
      </c>
      <c r="C13" s="669" t="s">
        <v>535</v>
      </c>
      <c r="D13" s="669"/>
      <c r="E13" s="669"/>
      <c r="F13" s="669"/>
      <c r="G13" s="661" t="s">
        <v>310</v>
      </c>
      <c r="H13" s="670"/>
      <c r="I13" s="671"/>
      <c r="J13" s="671"/>
      <c r="K13" s="671"/>
      <c r="L13" s="657"/>
      <c r="M13" s="672"/>
      <c r="N13" s="672"/>
      <c r="O13" s="673"/>
      <c r="P13" s="674"/>
      <c r="Q13" s="674"/>
    </row>
    <row r="14" spans="1:17" s="667" customFormat="1" ht="4.5" customHeight="1" thickBot="1" x14ac:dyDescent="0.25">
      <c r="A14" s="675"/>
      <c r="B14" s="676"/>
      <c r="C14" s="675"/>
      <c r="D14" s="675"/>
      <c r="E14" s="675"/>
      <c r="F14" s="675"/>
      <c r="G14" s="677"/>
      <c r="H14" s="671"/>
      <c r="I14" s="671"/>
      <c r="J14" s="671"/>
      <c r="K14" s="671"/>
      <c r="L14" s="671"/>
      <c r="M14" s="671"/>
      <c r="N14" s="671"/>
      <c r="O14" s="675"/>
      <c r="P14" s="674"/>
      <c r="Q14" s="674"/>
    </row>
    <row r="15" spans="1:17" s="667" customFormat="1" ht="12" thickBot="1" x14ac:dyDescent="0.25">
      <c r="B15" s="668" t="s">
        <v>619</v>
      </c>
      <c r="C15" s="678" t="s">
        <v>510</v>
      </c>
      <c r="D15" s="674"/>
      <c r="E15" s="674"/>
      <c r="G15" s="661" t="s">
        <v>307</v>
      </c>
      <c r="H15" s="671"/>
      <c r="I15" s="671"/>
      <c r="J15" s="671"/>
      <c r="K15" s="671"/>
      <c r="L15" s="665">
        <f>L12-L13</f>
        <v>0</v>
      </c>
      <c r="M15" s="671"/>
      <c r="N15" s="671"/>
      <c r="O15" s="673"/>
      <c r="P15" s="674"/>
      <c r="Q15" s="674"/>
    </row>
    <row r="16" spans="1:17" s="679" customFormat="1" ht="4.5" customHeight="1" thickBot="1" x14ac:dyDescent="0.25">
      <c r="B16" s="676"/>
      <c r="C16" s="656"/>
      <c r="D16" s="680"/>
      <c r="E16" s="680"/>
      <c r="F16" s="680"/>
      <c r="G16" s="680"/>
      <c r="H16" s="681"/>
      <c r="I16" s="681"/>
      <c r="J16" s="681"/>
      <c r="K16" s="681"/>
      <c r="L16" s="681"/>
      <c r="M16" s="681"/>
      <c r="N16" s="681"/>
      <c r="O16" s="673"/>
      <c r="P16" s="680"/>
      <c r="Q16" s="680"/>
    </row>
    <row r="17" spans="2:17" s="679" customFormat="1" ht="12" thickBot="1" x14ac:dyDescent="0.25">
      <c r="B17" s="668" t="s">
        <v>511</v>
      </c>
      <c r="C17" s="656" t="s">
        <v>512</v>
      </c>
      <c r="D17" s="680"/>
      <c r="E17" s="680"/>
      <c r="G17" s="661" t="s">
        <v>349</v>
      </c>
      <c r="H17" s="657"/>
      <c r="I17" s="681"/>
      <c r="J17" s="657"/>
      <c r="K17" s="681"/>
      <c r="L17" s="665">
        <f>H17-J17</f>
        <v>0</v>
      </c>
      <c r="M17" s="681"/>
      <c r="N17" s="657"/>
      <c r="O17" s="673"/>
      <c r="P17" s="680"/>
      <c r="Q17" s="680"/>
    </row>
    <row r="18" spans="2:17" s="667" customFormat="1" ht="4.5" customHeight="1" thickBot="1" x14ac:dyDescent="0.25">
      <c r="B18" s="668"/>
      <c r="C18" s="678"/>
      <c r="D18" s="674"/>
      <c r="E18" s="674"/>
      <c r="G18" s="682"/>
      <c r="H18" s="675"/>
      <c r="I18" s="683"/>
      <c r="J18" s="675"/>
      <c r="K18" s="683"/>
      <c r="L18" s="675"/>
      <c r="M18" s="683"/>
      <c r="N18" s="675"/>
      <c r="O18" s="673"/>
      <c r="P18" s="674"/>
      <c r="Q18" s="674"/>
    </row>
    <row r="19" spans="2:17" s="667" customFormat="1" ht="12" thickBot="1" x14ac:dyDescent="0.25">
      <c r="B19" s="813" t="s">
        <v>1003</v>
      </c>
      <c r="C19" s="814" t="s">
        <v>1001</v>
      </c>
      <c r="D19" s="815"/>
      <c r="E19" s="815"/>
      <c r="F19" s="816"/>
      <c r="G19" s="817"/>
      <c r="H19" s="657"/>
      <c r="I19" s="681"/>
      <c r="J19" s="657"/>
      <c r="K19" s="681"/>
      <c r="L19" s="665">
        <f>H19-J19</f>
        <v>0</v>
      </c>
      <c r="M19" s="681"/>
      <c r="N19" s="657"/>
      <c r="O19" s="673"/>
      <c r="P19" s="674"/>
      <c r="Q19" s="674"/>
    </row>
    <row r="20" spans="2:17" s="667" customFormat="1" ht="4.5" customHeight="1" thickBot="1" x14ac:dyDescent="0.25">
      <c r="B20" s="813"/>
      <c r="C20" s="818"/>
      <c r="D20" s="819"/>
      <c r="E20" s="819"/>
      <c r="F20" s="820"/>
      <c r="G20" s="821"/>
      <c r="H20" s="675"/>
      <c r="I20" s="683"/>
      <c r="J20" s="675"/>
      <c r="K20" s="683"/>
      <c r="L20" s="675"/>
      <c r="M20" s="683"/>
      <c r="N20" s="675"/>
      <c r="O20" s="673"/>
      <c r="P20" s="674"/>
      <c r="Q20" s="674"/>
    </row>
    <row r="21" spans="2:17" s="667" customFormat="1" ht="12" thickBot="1" x14ac:dyDescent="0.25">
      <c r="B21" s="813" t="s">
        <v>1004</v>
      </c>
      <c r="C21" s="814" t="s">
        <v>1002</v>
      </c>
      <c r="D21" s="815"/>
      <c r="E21" s="815"/>
      <c r="F21" s="816"/>
      <c r="G21" s="817"/>
      <c r="H21" s="657"/>
      <c r="I21" s="681"/>
      <c r="J21" s="657"/>
      <c r="K21" s="681"/>
      <c r="L21" s="665">
        <f>H21-J21</f>
        <v>0</v>
      </c>
      <c r="M21" s="681"/>
      <c r="N21" s="657"/>
      <c r="O21" s="673"/>
      <c r="P21" s="674"/>
      <c r="Q21" s="674"/>
    </row>
    <row r="22" spans="2:17" s="667" customFormat="1" ht="12" thickBot="1" x14ac:dyDescent="0.25">
      <c r="B22" s="668"/>
      <c r="C22" s="678"/>
      <c r="D22" s="674"/>
      <c r="E22" s="674"/>
      <c r="G22" s="682"/>
      <c r="H22" s="675"/>
      <c r="I22" s="683"/>
      <c r="J22" s="675"/>
      <c r="K22" s="683"/>
      <c r="L22" s="675"/>
      <c r="M22" s="683"/>
      <c r="N22" s="675"/>
      <c r="O22" s="673"/>
      <c r="P22" s="674"/>
      <c r="Q22" s="674"/>
    </row>
    <row r="23" spans="2:17" s="667" customFormat="1" ht="12.75" thickTop="1" thickBot="1" x14ac:dyDescent="0.25">
      <c r="B23" s="668" t="s">
        <v>1005</v>
      </c>
      <c r="C23" s="656" t="s">
        <v>665</v>
      </c>
      <c r="D23" s="680"/>
      <c r="E23" s="680"/>
      <c r="F23" s="680"/>
      <c r="G23" s="661" t="s">
        <v>308</v>
      </c>
      <c r="H23" s="642" t="s">
        <v>975</v>
      </c>
      <c r="I23" s="643"/>
      <c r="J23" s="644" t="s">
        <v>448</v>
      </c>
      <c r="K23" s="643"/>
      <c r="L23" s="643" t="s">
        <v>513</v>
      </c>
      <c r="M23" s="643"/>
      <c r="N23" s="645" t="s">
        <v>272</v>
      </c>
      <c r="O23" s="673"/>
      <c r="P23" s="674"/>
      <c r="Q23" s="674"/>
    </row>
    <row r="24" spans="2:17" s="648" customFormat="1" ht="12.75" thickTop="1" thickBot="1" x14ac:dyDescent="0.25">
      <c r="B24" s="649"/>
      <c r="C24" s="650"/>
      <c r="D24" s="651"/>
      <c r="G24" s="652"/>
      <c r="H24" s="653" t="s">
        <v>725</v>
      </c>
      <c r="I24" s="653"/>
      <c r="J24" s="653" t="s">
        <v>274</v>
      </c>
      <c r="K24" s="653"/>
      <c r="L24" s="653" t="s">
        <v>275</v>
      </c>
      <c r="M24" s="653"/>
      <c r="N24" s="653" t="s">
        <v>514</v>
      </c>
      <c r="O24" s="654"/>
      <c r="P24" s="651"/>
      <c r="Q24" s="651"/>
    </row>
    <row r="25" spans="2:17" s="679" customFormat="1" ht="12" thickBot="1" x14ac:dyDescent="0.25">
      <c r="B25" s="684" t="s">
        <v>1006</v>
      </c>
      <c r="C25" s="679" t="s">
        <v>515</v>
      </c>
      <c r="D25" s="680"/>
      <c r="E25" s="680"/>
      <c r="G25" s="684"/>
      <c r="H25" s="657"/>
      <c r="I25" s="658"/>
      <c r="J25" s="657"/>
      <c r="K25" s="659"/>
      <c r="L25" s="657"/>
      <c r="M25" s="659"/>
      <c r="N25" s="665">
        <f>H25+J25+L25</f>
        <v>0</v>
      </c>
      <c r="O25" s="680"/>
      <c r="P25" s="680"/>
      <c r="Q25" s="680"/>
    </row>
    <row r="26" spans="2:17" s="679" customFormat="1" ht="12" thickBot="1" x14ac:dyDescent="0.25">
      <c r="B26" s="684" t="s">
        <v>1007</v>
      </c>
      <c r="C26" s="679" t="s">
        <v>516</v>
      </c>
      <c r="D26" s="680"/>
      <c r="E26" s="680"/>
      <c r="G26" s="684"/>
      <c r="H26" s="657"/>
      <c r="I26" s="658"/>
      <c r="J26" s="657"/>
      <c r="K26" s="659"/>
      <c r="L26" s="657"/>
      <c r="M26" s="659"/>
      <c r="N26" s="665">
        <f>H26+J26+L26</f>
        <v>0</v>
      </c>
      <c r="O26" s="680"/>
      <c r="P26" s="680"/>
      <c r="Q26" s="680"/>
    </row>
    <row r="27" spans="2:17" s="679" customFormat="1" ht="12" thickBot="1" x14ac:dyDescent="0.25">
      <c r="B27" s="684" t="s">
        <v>1008</v>
      </c>
      <c r="C27" s="679" t="s">
        <v>517</v>
      </c>
      <c r="D27" s="680"/>
      <c r="E27" s="680"/>
      <c r="G27" s="684"/>
      <c r="H27" s="657"/>
      <c r="I27" s="658"/>
      <c r="J27" s="657"/>
      <c r="K27" s="659"/>
      <c r="L27" s="657"/>
      <c r="M27" s="659"/>
      <c r="N27" s="665">
        <f>H27+J27+L27</f>
        <v>0</v>
      </c>
      <c r="O27" s="680"/>
      <c r="P27" s="680"/>
      <c r="Q27" s="680"/>
    </row>
    <row r="28" spans="2:17" s="679" customFormat="1" ht="12" thickBot="1" x14ac:dyDescent="0.25">
      <c r="B28" s="656" t="s">
        <v>1009</v>
      </c>
      <c r="C28" s="667" t="s">
        <v>1011</v>
      </c>
      <c r="D28" s="680"/>
      <c r="E28" s="680"/>
      <c r="G28" s="684"/>
      <c r="H28" s="665">
        <f>H25-H26-H27</f>
        <v>0</v>
      </c>
      <c r="I28" s="681"/>
      <c r="J28" s="665">
        <f>J25-J26-J27</f>
        <v>0</v>
      </c>
      <c r="K28" s="681"/>
      <c r="L28" s="665">
        <f>L25-L26-L27</f>
        <v>0</v>
      </c>
      <c r="M28" s="681"/>
      <c r="N28" s="665">
        <f>N25-N26-N27</f>
        <v>0</v>
      </c>
      <c r="O28" s="680"/>
      <c r="P28" s="680"/>
      <c r="Q28" s="680"/>
    </row>
    <row r="29" spans="2:17" s="679" customFormat="1" ht="12" thickBot="1" x14ac:dyDescent="0.25">
      <c r="B29" s="684" t="s">
        <v>1010</v>
      </c>
      <c r="C29" s="679" t="s">
        <v>72</v>
      </c>
      <c r="D29" s="680"/>
      <c r="E29" s="680"/>
      <c r="G29" s="684"/>
      <c r="H29" s="657"/>
      <c r="I29" s="658"/>
      <c r="J29" s="657"/>
      <c r="K29" s="659"/>
      <c r="L29" s="657"/>
      <c r="M29" s="681"/>
      <c r="N29" s="665">
        <f>H29+J29+L29</f>
        <v>0</v>
      </c>
      <c r="O29" s="680"/>
      <c r="P29" s="680"/>
      <c r="Q29" s="680"/>
    </row>
    <row r="30" spans="2:17" s="679" customFormat="1" ht="12" thickBot="1" x14ac:dyDescent="0.25">
      <c r="B30" s="684"/>
      <c r="D30" s="680"/>
      <c r="E30" s="680"/>
      <c r="G30" s="684"/>
      <c r="H30" s="680"/>
      <c r="I30" s="680"/>
      <c r="J30" s="680"/>
      <c r="K30" s="680"/>
      <c r="L30" s="680"/>
      <c r="M30" s="680"/>
      <c r="N30" s="680"/>
      <c r="O30" s="680"/>
      <c r="P30" s="680"/>
      <c r="Q30" s="680"/>
    </row>
    <row r="31" spans="2:17" ht="57.75" thickTop="1" thickBot="1" x14ac:dyDescent="0.25">
      <c r="B31" s="685" t="s">
        <v>1013</v>
      </c>
      <c r="D31" s="636"/>
      <c r="E31" s="686"/>
      <c r="F31" s="634"/>
      <c r="G31" s="686"/>
      <c r="H31" s="642" t="s">
        <v>24</v>
      </c>
      <c r="I31" s="687"/>
      <c r="J31" s="644" t="s">
        <v>500</v>
      </c>
      <c r="K31" s="687"/>
      <c r="L31" s="688" t="s">
        <v>602</v>
      </c>
      <c r="M31" s="689"/>
      <c r="N31" s="690"/>
      <c r="O31" s="689"/>
    </row>
    <row r="32" spans="2:17" s="667" customFormat="1" ht="12" thickTop="1" x14ac:dyDescent="0.2">
      <c r="B32" s="634" t="s">
        <v>1015</v>
      </c>
      <c r="C32" s="686" t="s">
        <v>519</v>
      </c>
      <c r="D32" s="636"/>
      <c r="E32" s="686"/>
      <c r="F32" s="634"/>
      <c r="G32" s="686"/>
      <c r="H32" s="657"/>
      <c r="I32" s="691"/>
      <c r="J32" s="657"/>
      <c r="K32" s="691"/>
      <c r="L32" s="657"/>
      <c r="O32" s="673"/>
      <c r="P32" s="674"/>
      <c r="Q32" s="674"/>
    </row>
    <row r="33" spans="2:17" s="648" customFormat="1" x14ac:dyDescent="0.2">
      <c r="B33" s="634" t="s">
        <v>1016</v>
      </c>
      <c r="C33" s="686" t="s">
        <v>521</v>
      </c>
      <c r="D33" s="636"/>
      <c r="E33" s="686"/>
      <c r="F33" s="634"/>
      <c r="G33" s="686"/>
      <c r="H33" s="657"/>
      <c r="I33" s="691"/>
      <c r="J33" s="657"/>
      <c r="K33" s="691"/>
      <c r="L33" s="657"/>
      <c r="O33" s="654"/>
      <c r="P33" s="651"/>
      <c r="Q33" s="651"/>
    </row>
    <row r="34" spans="2:17" s="679" customFormat="1" x14ac:dyDescent="0.2">
      <c r="B34" s="634" t="s">
        <v>1017</v>
      </c>
      <c r="C34" s="686" t="s">
        <v>523</v>
      </c>
      <c r="D34" s="636"/>
      <c r="E34" s="686"/>
      <c r="F34" s="634"/>
      <c r="G34" s="686"/>
      <c r="H34" s="657"/>
      <c r="I34" s="691"/>
      <c r="J34" s="657"/>
      <c r="K34" s="691"/>
      <c r="L34" s="657"/>
      <c r="O34" s="680"/>
      <c r="P34" s="680"/>
      <c r="Q34" s="680"/>
    </row>
    <row r="35" spans="2:17" s="679" customFormat="1" x14ac:dyDescent="0.2">
      <c r="B35" s="634" t="s">
        <v>1018</v>
      </c>
      <c r="C35" s="686" t="s">
        <v>525</v>
      </c>
      <c r="D35" s="636"/>
      <c r="E35" s="686"/>
      <c r="F35" s="634"/>
      <c r="G35" s="686"/>
      <c r="H35" s="657"/>
      <c r="I35" s="691"/>
      <c r="J35" s="657"/>
      <c r="K35" s="691"/>
      <c r="L35" s="657"/>
      <c r="O35" s="680"/>
      <c r="P35" s="680"/>
      <c r="Q35" s="680"/>
    </row>
    <row r="36" spans="2:17" s="679" customFormat="1" x14ac:dyDescent="0.2">
      <c r="B36" s="634" t="s">
        <v>1019</v>
      </c>
      <c r="C36" s="686" t="s">
        <v>526</v>
      </c>
      <c r="D36" s="636"/>
      <c r="E36" s="686"/>
      <c r="F36" s="634"/>
      <c r="G36" s="686"/>
      <c r="H36" s="657"/>
      <c r="I36" s="691"/>
      <c r="J36" s="657"/>
      <c r="K36" s="691"/>
      <c r="L36" s="657"/>
      <c r="O36" s="680"/>
      <c r="P36" s="680"/>
      <c r="Q36" s="680"/>
    </row>
    <row r="37" spans="2:17" s="679" customFormat="1" x14ac:dyDescent="0.2">
      <c r="B37" s="634" t="s">
        <v>1020</v>
      </c>
      <c r="C37" s="686" t="s">
        <v>527</v>
      </c>
      <c r="D37" s="636"/>
      <c r="E37" s="686"/>
      <c r="F37" s="634"/>
      <c r="G37" s="686"/>
      <c r="H37" s="657"/>
      <c r="I37" s="691"/>
      <c r="J37" s="657"/>
      <c r="K37" s="691"/>
      <c r="L37" s="657"/>
      <c r="O37" s="680"/>
      <c r="P37" s="680"/>
      <c r="Q37" s="680"/>
    </row>
    <row r="38" spans="2:17" s="679" customFormat="1" x14ac:dyDescent="0.2">
      <c r="B38" s="634" t="s">
        <v>1021</v>
      </c>
      <c r="C38" s="686" t="s">
        <v>743</v>
      </c>
      <c r="D38" s="636"/>
      <c r="E38" s="686"/>
      <c r="F38" s="634"/>
      <c r="G38" s="686"/>
      <c r="H38" s="657"/>
      <c r="I38" s="691"/>
      <c r="J38" s="657"/>
      <c r="K38" s="691"/>
      <c r="L38" s="657"/>
      <c r="O38" s="680"/>
      <c r="P38" s="680"/>
      <c r="Q38" s="680"/>
    </row>
    <row r="39" spans="2:17" s="679" customFormat="1" x14ac:dyDescent="0.2">
      <c r="B39" s="634" t="s">
        <v>1022</v>
      </c>
      <c r="C39" s="686" t="s">
        <v>976</v>
      </c>
      <c r="D39" s="636"/>
      <c r="E39" s="686"/>
      <c r="F39" s="634"/>
      <c r="G39" s="686"/>
      <c r="H39" s="657"/>
      <c r="I39" s="691"/>
      <c r="J39" s="657"/>
      <c r="K39" s="691"/>
      <c r="L39" s="657"/>
      <c r="M39" s="680"/>
      <c r="N39" s="680"/>
      <c r="O39" s="680"/>
      <c r="P39" s="680"/>
      <c r="Q39" s="680"/>
    </row>
    <row r="40" spans="2:17" s="679" customFormat="1" x14ac:dyDescent="0.2">
      <c r="B40" s="634" t="s">
        <v>1023</v>
      </c>
      <c r="C40" s="686" t="s">
        <v>667</v>
      </c>
      <c r="D40" s="636"/>
      <c r="E40" s="686"/>
      <c r="F40" s="634"/>
      <c r="G40" s="686"/>
      <c r="H40" s="657"/>
      <c r="I40" s="691"/>
      <c r="J40" s="657"/>
      <c r="K40" s="691"/>
      <c r="L40" s="657"/>
      <c r="M40" s="680"/>
      <c r="N40" s="680"/>
      <c r="O40" s="680"/>
      <c r="P40" s="680"/>
      <c r="Q40" s="680"/>
    </row>
    <row r="41" spans="2:17" x14ac:dyDescent="0.2">
      <c r="B41" s="634" t="s">
        <v>1024</v>
      </c>
      <c r="C41" s="686" t="s">
        <v>668</v>
      </c>
      <c r="D41" s="636"/>
      <c r="E41" s="686"/>
      <c r="F41" s="634"/>
      <c r="G41" s="686"/>
      <c r="H41" s="657"/>
      <c r="I41" s="691"/>
      <c r="J41" s="657"/>
      <c r="K41" s="691"/>
      <c r="L41" s="657"/>
      <c r="M41" s="692"/>
      <c r="N41" s="692"/>
      <c r="O41" s="692"/>
    </row>
    <row r="42" spans="2:17" x14ac:dyDescent="0.2">
      <c r="B42" s="634" t="s">
        <v>1025</v>
      </c>
      <c r="C42" s="686" t="s">
        <v>717</v>
      </c>
      <c r="D42" s="636"/>
      <c r="E42" s="686"/>
      <c r="F42" s="634"/>
      <c r="G42" s="686"/>
      <c r="H42" s="657"/>
      <c r="I42" s="691"/>
      <c r="J42" s="657"/>
      <c r="K42" s="691"/>
      <c r="L42" s="657"/>
      <c r="M42" s="689"/>
      <c r="N42" s="689"/>
      <c r="O42" s="689"/>
    </row>
    <row r="43" spans="2:17" x14ac:dyDescent="0.2">
      <c r="B43" s="634" t="s">
        <v>1026</v>
      </c>
      <c r="C43" s="686" t="s">
        <v>120</v>
      </c>
      <c r="D43" s="636"/>
      <c r="E43" s="686"/>
      <c r="F43" s="634"/>
      <c r="G43" s="686"/>
      <c r="H43" s="657"/>
      <c r="I43" s="691"/>
      <c r="J43" s="657"/>
      <c r="K43" s="691"/>
      <c r="L43" s="657"/>
      <c r="M43" s="689"/>
      <c r="N43" s="689"/>
      <c r="O43" s="689"/>
    </row>
    <row r="44" spans="2:17" x14ac:dyDescent="0.2">
      <c r="B44" s="634" t="s">
        <v>1027</v>
      </c>
      <c r="C44" s="686" t="s">
        <v>935</v>
      </c>
      <c r="D44" s="636"/>
      <c r="E44" s="686"/>
      <c r="F44" s="634"/>
      <c r="G44" s="686"/>
      <c r="H44" s="657"/>
      <c r="I44" s="691"/>
      <c r="J44" s="657"/>
      <c r="K44" s="691"/>
      <c r="L44" s="657"/>
      <c r="M44" s="689"/>
      <c r="N44" s="689"/>
      <c r="O44" s="689"/>
    </row>
    <row r="45" spans="2:17" ht="12" thickBot="1" x14ac:dyDescent="0.25">
      <c r="B45" s="634" t="s">
        <v>1028</v>
      </c>
      <c r="C45" s="686" t="s">
        <v>936</v>
      </c>
      <c r="D45" s="636"/>
      <c r="E45" s="686"/>
      <c r="F45" s="634"/>
      <c r="G45" s="686"/>
      <c r="H45" s="657"/>
      <c r="I45" s="691"/>
      <c r="J45" s="657"/>
      <c r="K45" s="691"/>
      <c r="L45" s="657"/>
      <c r="M45" s="689"/>
      <c r="N45" s="689"/>
      <c r="O45" s="689"/>
    </row>
    <row r="46" spans="2:17" ht="12" thickBot="1" x14ac:dyDescent="0.25">
      <c r="B46" s="634" t="s">
        <v>1029</v>
      </c>
      <c r="C46" s="693" t="s">
        <v>1030</v>
      </c>
      <c r="D46" s="686"/>
      <c r="E46" s="686"/>
      <c r="F46" s="686"/>
      <c r="G46" s="661"/>
      <c r="H46" s="665">
        <f>SUM(H32:H45)</f>
        <v>0</v>
      </c>
      <c r="I46" s="691"/>
      <c r="J46" s="665">
        <f>SUM(J32:J45)</f>
        <v>0</v>
      </c>
      <c r="K46" s="691"/>
      <c r="L46" s="665">
        <f>SUM(L32:L45)</f>
        <v>0</v>
      </c>
      <c r="M46" s="689"/>
      <c r="N46" s="689"/>
      <c r="O46" s="689"/>
    </row>
    <row r="47" spans="2:17" x14ac:dyDescent="0.2">
      <c r="M47" s="689"/>
      <c r="N47" s="689"/>
      <c r="O47" s="689"/>
    </row>
    <row r="48" spans="2:17" ht="12" thickBot="1" x14ac:dyDescent="0.25">
      <c r="M48" s="689"/>
      <c r="N48" s="689"/>
      <c r="O48" s="689"/>
    </row>
    <row r="49" spans="2:15" ht="12.75" thickTop="1" thickBot="1" x14ac:dyDescent="0.25">
      <c r="B49" s="668" t="s">
        <v>1032</v>
      </c>
      <c r="C49" s="656" t="s">
        <v>788</v>
      </c>
      <c r="D49" s="680"/>
      <c r="E49" s="680"/>
      <c r="F49" s="680"/>
      <c r="G49" s="661" t="s">
        <v>308</v>
      </c>
      <c r="H49" s="642" t="s">
        <v>975</v>
      </c>
      <c r="I49" s="643"/>
      <c r="J49" s="644" t="s">
        <v>448</v>
      </c>
      <c r="K49" s="643"/>
      <c r="L49" s="643" t="s">
        <v>513</v>
      </c>
      <c r="M49" s="643"/>
      <c r="N49" s="645" t="s">
        <v>272</v>
      </c>
      <c r="O49" s="689"/>
    </row>
    <row r="50" spans="2:15" ht="12.75" thickTop="1" thickBot="1" x14ac:dyDescent="0.25">
      <c r="B50" s="649"/>
      <c r="C50" s="650"/>
      <c r="D50" s="651"/>
      <c r="E50" s="648"/>
      <c r="F50" s="648"/>
      <c r="G50" s="652"/>
      <c r="H50" s="653" t="s">
        <v>725</v>
      </c>
      <c r="I50" s="653"/>
      <c r="J50" s="653" t="s">
        <v>274</v>
      </c>
      <c r="K50" s="653"/>
      <c r="L50" s="653" t="s">
        <v>275</v>
      </c>
      <c r="M50" s="653"/>
      <c r="N50" s="653" t="s">
        <v>514</v>
      </c>
      <c r="O50" s="689"/>
    </row>
    <row r="51" spans="2:15" ht="12" thickBot="1" x14ac:dyDescent="0.25">
      <c r="B51" s="684" t="s">
        <v>1054</v>
      </c>
      <c r="C51" s="679" t="s">
        <v>515</v>
      </c>
      <c r="D51" s="680"/>
      <c r="E51" s="680"/>
      <c r="F51" s="679"/>
      <c r="G51" s="684"/>
      <c r="H51" s="657"/>
      <c r="I51" s="658"/>
      <c r="J51" s="657"/>
      <c r="K51" s="659"/>
      <c r="L51" s="657"/>
      <c r="M51" s="659"/>
      <c r="N51" s="665">
        <f>H51+J51+L51</f>
        <v>0</v>
      </c>
      <c r="O51" s="689"/>
    </row>
    <row r="52" spans="2:15" ht="12" thickBot="1" x14ac:dyDescent="0.25">
      <c r="B52" s="684" t="s">
        <v>1055</v>
      </c>
      <c r="C52" s="679" t="s">
        <v>516</v>
      </c>
      <c r="D52" s="680"/>
      <c r="E52" s="680"/>
      <c r="F52" s="679"/>
      <c r="G52" s="684"/>
      <c r="H52" s="657"/>
      <c r="I52" s="658"/>
      <c r="J52" s="657"/>
      <c r="K52" s="659"/>
      <c r="L52" s="657"/>
      <c r="M52" s="659"/>
      <c r="N52" s="665">
        <f>H52+J52+L52</f>
        <v>0</v>
      </c>
      <c r="O52" s="689"/>
    </row>
    <row r="53" spans="2:15" ht="12" thickBot="1" x14ac:dyDescent="0.25">
      <c r="B53" s="684" t="s">
        <v>1056</v>
      </c>
      <c r="C53" s="679" t="s">
        <v>517</v>
      </c>
      <c r="D53" s="680"/>
      <c r="E53" s="680"/>
      <c r="F53" s="679"/>
      <c r="G53" s="684"/>
      <c r="H53" s="657"/>
      <c r="I53" s="658"/>
      <c r="J53" s="657"/>
      <c r="K53" s="659"/>
      <c r="L53" s="657"/>
      <c r="M53" s="659"/>
      <c r="N53" s="665">
        <f>H53+J53+L53</f>
        <v>0</v>
      </c>
      <c r="O53" s="689"/>
    </row>
    <row r="54" spans="2:15" ht="12" thickBot="1" x14ac:dyDescent="0.25">
      <c r="B54" s="684" t="s">
        <v>1057</v>
      </c>
      <c r="C54" s="667" t="s">
        <v>1014</v>
      </c>
      <c r="D54" s="680"/>
      <c r="E54" s="680"/>
      <c r="F54" s="679"/>
      <c r="G54" s="684"/>
      <c r="H54" s="665">
        <f>H51-H52-H53</f>
        <v>0</v>
      </c>
      <c r="I54" s="681"/>
      <c r="J54" s="665">
        <f>J51-J52-J53</f>
        <v>0</v>
      </c>
      <c r="K54" s="681"/>
      <c r="L54" s="665">
        <f>L51-L52-L53</f>
        <v>0</v>
      </c>
      <c r="M54" s="681"/>
      <c r="N54" s="665">
        <f>N51-N52-N53</f>
        <v>0</v>
      </c>
      <c r="O54" s="689"/>
    </row>
    <row r="55" spans="2:15" ht="12" thickBot="1" x14ac:dyDescent="0.25">
      <c r="B55" s="684" t="s">
        <v>1058</v>
      </c>
      <c r="C55" s="679" t="s">
        <v>72</v>
      </c>
      <c r="D55" s="680"/>
      <c r="E55" s="680"/>
      <c r="F55" s="679"/>
      <c r="G55" s="684"/>
      <c r="H55" s="657"/>
      <c r="I55" s="658"/>
      <c r="J55" s="657"/>
      <c r="K55" s="659"/>
      <c r="L55" s="657"/>
      <c r="M55" s="681"/>
      <c r="N55" s="665">
        <f>H55+J55+L55</f>
        <v>0</v>
      </c>
      <c r="O55" s="689"/>
    </row>
    <row r="56" spans="2:15" x14ac:dyDescent="0.2">
      <c r="M56" s="689"/>
      <c r="N56" s="689"/>
      <c r="O56" s="689"/>
    </row>
    <row r="57" spans="2:15" ht="12" thickBot="1" x14ac:dyDescent="0.25">
      <c r="D57" s="636"/>
      <c r="E57" s="686"/>
      <c r="F57" s="686"/>
      <c r="G57" s="686"/>
      <c r="H57" s="694"/>
      <c r="J57" s="694"/>
      <c r="L57" s="694"/>
      <c r="M57" s="689"/>
      <c r="N57" s="689"/>
      <c r="O57" s="689"/>
    </row>
    <row r="58" spans="2:15" ht="51.75" customHeight="1" thickTop="1" thickBot="1" x14ac:dyDescent="0.25">
      <c r="B58" s="822" t="s">
        <v>1033</v>
      </c>
      <c r="C58" s="823"/>
      <c r="D58" s="823"/>
      <c r="E58" s="824"/>
      <c r="F58" s="825"/>
      <c r="G58" s="824"/>
      <c r="H58" s="642" t="s">
        <v>24</v>
      </c>
      <c r="I58" s="687"/>
      <c r="J58" s="644" t="s">
        <v>977</v>
      </c>
      <c r="K58" s="687"/>
      <c r="L58" s="688" t="s">
        <v>602</v>
      </c>
      <c r="M58" s="692"/>
      <c r="N58" s="692"/>
      <c r="O58" s="692"/>
    </row>
    <row r="59" spans="2:15" ht="12" thickTop="1" x14ac:dyDescent="0.2">
      <c r="B59" s="825" t="s">
        <v>1035</v>
      </c>
      <c r="C59" s="824" t="s">
        <v>519</v>
      </c>
      <c r="D59" s="823"/>
      <c r="E59" s="824"/>
      <c r="F59" s="825"/>
      <c r="G59" s="824"/>
      <c r="H59" s="657"/>
      <c r="I59" s="691"/>
      <c r="J59" s="657"/>
      <c r="K59" s="691"/>
      <c r="L59" s="657"/>
      <c r="M59" s="689"/>
      <c r="N59" s="689"/>
      <c r="O59" s="689"/>
    </row>
    <row r="60" spans="2:15" x14ac:dyDescent="0.2">
      <c r="B60" s="825" t="s">
        <v>1036</v>
      </c>
      <c r="C60" s="824" t="s">
        <v>521</v>
      </c>
      <c r="D60" s="823"/>
      <c r="E60" s="824"/>
      <c r="F60" s="825"/>
      <c r="G60" s="824"/>
      <c r="H60" s="657"/>
      <c r="I60" s="691"/>
      <c r="J60" s="657"/>
      <c r="K60" s="691"/>
      <c r="L60" s="657"/>
      <c r="M60" s="689"/>
      <c r="N60" s="689"/>
      <c r="O60" s="689"/>
    </row>
    <row r="61" spans="2:15" x14ac:dyDescent="0.2">
      <c r="B61" s="825" t="s">
        <v>1037</v>
      </c>
      <c r="C61" s="824" t="s">
        <v>523</v>
      </c>
      <c r="D61" s="823"/>
      <c r="E61" s="824"/>
      <c r="F61" s="825"/>
      <c r="G61" s="824"/>
      <c r="H61" s="657"/>
      <c r="I61" s="691"/>
      <c r="J61" s="657"/>
      <c r="K61" s="691"/>
      <c r="L61" s="657"/>
      <c r="M61" s="689"/>
      <c r="N61" s="689"/>
      <c r="O61" s="689"/>
    </row>
    <row r="62" spans="2:15" x14ac:dyDescent="0.2">
      <c r="B62" s="825" t="s">
        <v>1038</v>
      </c>
      <c r="C62" s="824" t="s">
        <v>525</v>
      </c>
      <c r="D62" s="823"/>
      <c r="E62" s="824"/>
      <c r="F62" s="825"/>
      <c r="G62" s="824"/>
      <c r="H62" s="657"/>
      <c r="I62" s="691"/>
      <c r="J62" s="657"/>
      <c r="K62" s="691"/>
      <c r="L62" s="657"/>
      <c r="M62" s="689"/>
      <c r="N62" s="689"/>
      <c r="O62" s="689"/>
    </row>
    <row r="63" spans="2:15" x14ac:dyDescent="0.2">
      <c r="B63" s="825" t="s">
        <v>1039</v>
      </c>
      <c r="C63" s="824" t="s">
        <v>526</v>
      </c>
      <c r="D63" s="823"/>
      <c r="E63" s="824"/>
      <c r="F63" s="825"/>
      <c r="G63" s="824"/>
      <c r="H63" s="657"/>
      <c r="I63" s="691"/>
      <c r="J63" s="657"/>
      <c r="K63" s="691"/>
      <c r="L63" s="657"/>
      <c r="M63" s="689"/>
      <c r="N63" s="689"/>
      <c r="O63" s="689"/>
    </row>
    <row r="64" spans="2:15" x14ac:dyDescent="0.2">
      <c r="B64" s="825" t="s">
        <v>1040</v>
      </c>
      <c r="C64" s="824" t="s">
        <v>527</v>
      </c>
      <c r="D64" s="823"/>
      <c r="E64" s="824"/>
      <c r="F64" s="825"/>
      <c r="G64" s="824"/>
      <c r="H64" s="657"/>
      <c r="I64" s="691"/>
      <c r="J64" s="657"/>
      <c r="K64" s="691"/>
      <c r="L64" s="657"/>
      <c r="M64" s="689"/>
      <c r="N64" s="689"/>
      <c r="O64" s="689"/>
    </row>
    <row r="65" spans="2:15" x14ac:dyDescent="0.2">
      <c r="B65" s="825" t="s">
        <v>1041</v>
      </c>
      <c r="C65" s="824" t="s">
        <v>743</v>
      </c>
      <c r="D65" s="823"/>
      <c r="E65" s="824"/>
      <c r="F65" s="825"/>
      <c r="G65" s="824"/>
      <c r="H65" s="657"/>
      <c r="I65" s="691"/>
      <c r="J65" s="657"/>
      <c r="K65" s="691"/>
      <c r="L65" s="657"/>
      <c r="M65" s="689"/>
      <c r="N65" s="689"/>
      <c r="O65" s="689"/>
    </row>
    <row r="66" spans="2:15" x14ac:dyDescent="0.2">
      <c r="B66" s="825" t="s">
        <v>1042</v>
      </c>
      <c r="C66" s="824" t="s">
        <v>976</v>
      </c>
      <c r="D66" s="823"/>
      <c r="E66" s="824"/>
      <c r="F66" s="825"/>
      <c r="G66" s="824"/>
      <c r="H66" s="657"/>
      <c r="I66" s="691"/>
      <c r="J66" s="657"/>
      <c r="K66" s="691"/>
      <c r="L66" s="657"/>
      <c r="M66" s="689"/>
      <c r="N66" s="689"/>
      <c r="O66" s="689"/>
    </row>
    <row r="67" spans="2:15" x14ac:dyDescent="0.2">
      <c r="B67" s="825" t="s">
        <v>1043</v>
      </c>
      <c r="C67" s="824" t="s">
        <v>667</v>
      </c>
      <c r="D67" s="823"/>
      <c r="E67" s="824"/>
      <c r="F67" s="825"/>
      <c r="G67" s="824"/>
      <c r="H67" s="657"/>
      <c r="I67" s="691"/>
      <c r="J67" s="657"/>
      <c r="K67" s="691"/>
      <c r="L67" s="657"/>
      <c r="M67" s="689"/>
      <c r="N67" s="689"/>
      <c r="O67" s="689"/>
    </row>
    <row r="68" spans="2:15" x14ac:dyDescent="0.2">
      <c r="B68" s="825" t="s">
        <v>1044</v>
      </c>
      <c r="C68" s="824" t="s">
        <v>668</v>
      </c>
      <c r="D68" s="823"/>
      <c r="E68" s="824"/>
      <c r="F68" s="825"/>
      <c r="G68" s="824"/>
      <c r="H68" s="657"/>
      <c r="I68" s="691"/>
      <c r="J68" s="657"/>
      <c r="K68" s="691"/>
      <c r="L68" s="657"/>
      <c r="M68" s="689"/>
      <c r="N68" s="689"/>
      <c r="O68" s="689"/>
    </row>
    <row r="69" spans="2:15" x14ac:dyDescent="0.2">
      <c r="B69" s="825" t="s">
        <v>1045</v>
      </c>
      <c r="C69" s="824" t="s">
        <v>717</v>
      </c>
      <c r="D69" s="823"/>
      <c r="E69" s="824"/>
      <c r="F69" s="825"/>
      <c r="G69" s="824"/>
      <c r="H69" s="657"/>
      <c r="I69" s="691"/>
      <c r="J69" s="657"/>
      <c r="K69" s="691"/>
      <c r="L69" s="657"/>
      <c r="M69" s="689"/>
      <c r="N69" s="689"/>
      <c r="O69" s="689"/>
    </row>
    <row r="70" spans="2:15" x14ac:dyDescent="0.2">
      <c r="B70" s="825" t="s">
        <v>1046</v>
      </c>
      <c r="C70" s="824" t="s">
        <v>120</v>
      </c>
      <c r="D70" s="823"/>
      <c r="E70" s="824"/>
      <c r="F70" s="825"/>
      <c r="G70" s="824"/>
      <c r="H70" s="657"/>
      <c r="I70" s="691"/>
      <c r="J70" s="657"/>
      <c r="K70" s="691"/>
      <c r="L70" s="657"/>
      <c r="M70" s="689"/>
      <c r="N70" s="689"/>
      <c r="O70" s="689"/>
    </row>
    <row r="71" spans="2:15" x14ac:dyDescent="0.2">
      <c r="B71" s="825" t="s">
        <v>1047</v>
      </c>
      <c r="C71" s="824" t="s">
        <v>935</v>
      </c>
      <c r="D71" s="823"/>
      <c r="E71" s="824"/>
      <c r="F71" s="825"/>
      <c r="G71" s="824"/>
      <c r="H71" s="657"/>
      <c r="I71" s="691"/>
      <c r="J71" s="657"/>
      <c r="K71" s="691"/>
      <c r="L71" s="657"/>
      <c r="M71" s="689"/>
      <c r="N71" s="689"/>
      <c r="O71" s="689"/>
    </row>
    <row r="72" spans="2:15" ht="12" thickBot="1" x14ac:dyDescent="0.25">
      <c r="B72" s="825" t="s">
        <v>1048</v>
      </c>
      <c r="C72" s="824" t="s">
        <v>936</v>
      </c>
      <c r="D72" s="823"/>
      <c r="E72" s="824"/>
      <c r="F72" s="825"/>
      <c r="G72" s="824"/>
      <c r="H72" s="657"/>
      <c r="I72" s="691"/>
      <c r="J72" s="657"/>
      <c r="K72" s="691"/>
      <c r="L72" s="657"/>
      <c r="M72" s="689"/>
      <c r="N72" s="689"/>
      <c r="O72" s="689"/>
    </row>
    <row r="73" spans="2:15" ht="12" thickBot="1" x14ac:dyDescent="0.25">
      <c r="B73" s="825" t="s">
        <v>1034</v>
      </c>
      <c r="C73" s="826" t="s">
        <v>1031</v>
      </c>
      <c r="D73" s="824"/>
      <c r="E73" s="824"/>
      <c r="F73" s="824"/>
      <c r="G73" s="817"/>
      <c r="H73" s="665">
        <f>SUM(H59:H72)</f>
        <v>0</v>
      </c>
      <c r="I73" s="691"/>
      <c r="J73" s="665">
        <f>SUM(J59:J72)</f>
        <v>0</v>
      </c>
      <c r="K73" s="691"/>
      <c r="L73" s="665">
        <f>SUM(L59:L72)</f>
        <v>0</v>
      </c>
      <c r="M73" s="689"/>
      <c r="N73" s="689"/>
      <c r="O73" s="689"/>
    </row>
    <row r="74" spans="2:15" x14ac:dyDescent="0.2">
      <c r="D74" s="636"/>
      <c r="E74" s="686"/>
      <c r="F74" s="686"/>
      <c r="G74" s="686"/>
      <c r="H74" s="694"/>
      <c r="J74" s="694"/>
      <c r="L74" s="694"/>
      <c r="M74" s="689"/>
      <c r="N74" s="689"/>
      <c r="O74" s="689"/>
    </row>
    <row r="75" spans="2:15" s="636" customFormat="1" ht="12" thickBot="1" x14ac:dyDescent="0.25">
      <c r="B75" s="695" t="s">
        <v>681</v>
      </c>
      <c r="E75" s="686"/>
      <c r="F75" s="686"/>
      <c r="G75" s="686"/>
    </row>
    <row r="76" spans="2:15" s="636" customFormat="1" ht="12" thickBot="1" x14ac:dyDescent="0.25">
      <c r="B76" s="696"/>
      <c r="D76" s="636" t="s">
        <v>335</v>
      </c>
      <c r="E76" s="686"/>
      <c r="F76" s="686"/>
      <c r="G76" s="686"/>
    </row>
    <row r="77" spans="2:15" s="636" customFormat="1" ht="12" thickBot="1" x14ac:dyDescent="0.25">
      <c r="B77" s="697"/>
      <c r="D77" s="636" t="s">
        <v>336</v>
      </c>
      <c r="E77" s="686"/>
      <c r="F77" s="686"/>
      <c r="G77" s="686"/>
    </row>
    <row r="78" spans="2:15" ht="11.25" customHeight="1" x14ac:dyDescent="0.2">
      <c r="B78" s="698" t="s">
        <v>162</v>
      </c>
      <c r="C78" s="699"/>
      <c r="D78" s="938" t="s">
        <v>937</v>
      </c>
      <c r="E78" s="938"/>
      <c r="F78" s="938"/>
      <c r="G78" s="938"/>
      <c r="H78" s="938"/>
      <c r="I78" s="938"/>
      <c r="J78" s="938"/>
      <c r="K78" s="938"/>
      <c r="L78" s="938"/>
      <c r="M78" s="938"/>
      <c r="N78" s="938"/>
    </row>
    <row r="79" spans="2:15" ht="11.25" customHeight="1" x14ac:dyDescent="0.2">
      <c r="B79" s="698" t="s">
        <v>163</v>
      </c>
      <c r="C79" s="699"/>
      <c r="D79" s="938" t="s">
        <v>3</v>
      </c>
      <c r="E79" s="938"/>
      <c r="F79" s="938"/>
      <c r="G79" s="938"/>
      <c r="H79" s="938"/>
      <c r="I79" s="938"/>
      <c r="J79" s="938"/>
      <c r="K79" s="938"/>
      <c r="L79" s="938"/>
      <c r="M79" s="938"/>
      <c r="N79" s="938"/>
    </row>
    <row r="80" spans="2:15" x14ac:dyDescent="0.2">
      <c r="B80" s="698" t="s">
        <v>164</v>
      </c>
      <c r="C80" s="700"/>
      <c r="D80" s="938" t="s">
        <v>4</v>
      </c>
      <c r="E80" s="938"/>
      <c r="F80" s="938"/>
      <c r="G80" s="938"/>
      <c r="H80" s="938"/>
      <c r="I80" s="938"/>
      <c r="J80" s="938"/>
      <c r="K80" s="938"/>
      <c r="L80" s="938"/>
      <c r="M80" s="938"/>
      <c r="N80" s="938"/>
    </row>
    <row r="81" spans="2:14" ht="23.25" customHeight="1" x14ac:dyDescent="0.2">
      <c r="B81" s="698" t="s">
        <v>165</v>
      </c>
      <c r="C81" s="699"/>
      <c r="D81" s="938" t="s">
        <v>812</v>
      </c>
      <c r="E81" s="938"/>
      <c r="F81" s="938"/>
      <c r="G81" s="938"/>
      <c r="H81" s="938"/>
      <c r="I81" s="938"/>
      <c r="J81" s="938"/>
      <c r="K81" s="938"/>
      <c r="L81" s="938"/>
      <c r="M81" s="938"/>
      <c r="N81" s="938"/>
    </row>
    <row r="82" spans="2:14" ht="21.75" customHeight="1" x14ac:dyDescent="0.2">
      <c r="B82" s="698" t="s">
        <v>166</v>
      </c>
      <c r="C82" s="699"/>
      <c r="D82" s="938" t="s">
        <v>813</v>
      </c>
      <c r="E82" s="938"/>
      <c r="F82" s="938"/>
      <c r="G82" s="938"/>
      <c r="H82" s="938"/>
      <c r="I82" s="938"/>
      <c r="J82" s="938"/>
      <c r="K82" s="938"/>
      <c r="L82" s="938"/>
      <c r="M82" s="938"/>
      <c r="N82" s="938"/>
    </row>
    <row r="83" spans="2:14" ht="11.25" customHeight="1" x14ac:dyDescent="0.2">
      <c r="B83" s="698" t="s">
        <v>167</v>
      </c>
      <c r="C83" s="699"/>
      <c r="D83" s="938" t="s">
        <v>814</v>
      </c>
      <c r="E83" s="938"/>
      <c r="F83" s="938"/>
      <c r="G83" s="938"/>
      <c r="H83" s="938"/>
      <c r="I83" s="938"/>
      <c r="J83" s="938"/>
      <c r="K83" s="938"/>
      <c r="L83" s="938"/>
      <c r="M83" s="938"/>
      <c r="N83" s="938"/>
    </row>
    <row r="84" spans="2:14" ht="11.25" customHeight="1" x14ac:dyDescent="0.2">
      <c r="B84" s="698" t="s">
        <v>168</v>
      </c>
      <c r="C84" s="699"/>
      <c r="D84" s="938" t="s">
        <v>536</v>
      </c>
      <c r="E84" s="938"/>
      <c r="F84" s="938"/>
      <c r="G84" s="938"/>
      <c r="H84" s="938"/>
      <c r="I84" s="938"/>
      <c r="J84" s="938"/>
      <c r="K84" s="938"/>
      <c r="L84" s="938"/>
      <c r="M84" s="938"/>
      <c r="N84" s="938"/>
    </row>
    <row r="85" spans="2:14" ht="11.25" customHeight="1" x14ac:dyDescent="0.2">
      <c r="B85" s="698" t="s">
        <v>169</v>
      </c>
      <c r="C85" s="699"/>
      <c r="D85" s="938" t="s">
        <v>499</v>
      </c>
      <c r="E85" s="938"/>
      <c r="F85" s="938"/>
      <c r="G85" s="938"/>
      <c r="H85" s="938"/>
      <c r="I85" s="938"/>
      <c r="J85" s="938"/>
      <c r="K85" s="938"/>
      <c r="L85" s="938"/>
      <c r="M85" s="938"/>
      <c r="N85" s="938"/>
    </row>
    <row r="86" spans="2:14" ht="11.25" customHeight="1" x14ac:dyDescent="0.2">
      <c r="B86" s="827" t="s">
        <v>170</v>
      </c>
      <c r="C86" s="828"/>
      <c r="D86" s="939" t="s">
        <v>1012</v>
      </c>
      <c r="E86" s="939"/>
      <c r="F86" s="939"/>
      <c r="G86" s="939"/>
      <c r="H86" s="939"/>
      <c r="I86" s="939"/>
      <c r="J86" s="939"/>
      <c r="K86" s="939"/>
      <c r="L86" s="939"/>
      <c r="M86" s="939"/>
      <c r="N86" s="939"/>
    </row>
    <row r="87" spans="2:14" x14ac:dyDescent="0.2">
      <c r="B87" s="827" t="s">
        <v>171</v>
      </c>
      <c r="C87" s="823"/>
      <c r="D87" s="939" t="s">
        <v>1049</v>
      </c>
      <c r="E87" s="939"/>
      <c r="F87" s="939"/>
      <c r="G87" s="939"/>
      <c r="H87" s="939"/>
      <c r="I87" s="939"/>
      <c r="J87" s="939"/>
      <c r="K87" s="939"/>
      <c r="L87" s="939"/>
      <c r="M87" s="939"/>
      <c r="N87" s="939"/>
    </row>
    <row r="88" spans="2:14" x14ac:dyDescent="0.2">
      <c r="B88" s="827"/>
      <c r="C88" s="823"/>
      <c r="D88" s="825"/>
      <c r="E88" s="829"/>
      <c r="F88" s="829"/>
      <c r="G88" s="829"/>
      <c r="H88" s="825"/>
      <c r="I88" s="823"/>
      <c r="J88" s="825"/>
      <c r="K88" s="823"/>
      <c r="L88" s="825"/>
      <c r="M88" s="823"/>
      <c r="N88" s="825"/>
    </row>
    <row r="89" spans="2:14" ht="12" thickBot="1" x14ac:dyDescent="0.25">
      <c r="B89" s="701" t="s">
        <v>243</v>
      </c>
      <c r="C89" s="651"/>
      <c r="D89" s="702"/>
      <c r="E89" s="702"/>
      <c r="F89" s="702"/>
      <c r="G89" s="702"/>
      <c r="H89" s="702"/>
      <c r="I89" s="702"/>
      <c r="J89" s="702"/>
      <c r="K89" s="702"/>
      <c r="L89" s="702"/>
      <c r="M89" s="702"/>
      <c r="N89" s="702"/>
    </row>
    <row r="90" spans="2:14" ht="12" thickBot="1" x14ac:dyDescent="0.25">
      <c r="B90" s="648"/>
      <c r="C90" s="651"/>
      <c r="D90" s="702" t="s">
        <v>244</v>
      </c>
      <c r="E90" s="702"/>
      <c r="F90" s="702"/>
      <c r="G90" s="702"/>
      <c r="H90" s="702"/>
      <c r="I90" s="702"/>
      <c r="J90" s="702"/>
      <c r="K90" s="702"/>
      <c r="L90" s="702"/>
      <c r="M90" s="702"/>
      <c r="N90" s="703" t="str">
        <f>IF(ISNUMBER(H12)=TRUE,IF(H12&lt;&gt;0,IF(H46=H12,"Yes",IF(H46&lt;&gt;H12,"No, check again"," "))," ")," ")</f>
        <v xml:space="preserve"> </v>
      </c>
    </row>
    <row r="91" spans="2:14" ht="12" thickBot="1" x14ac:dyDescent="0.25">
      <c r="B91" s="648"/>
      <c r="C91" s="651"/>
      <c r="D91" s="846" t="s">
        <v>1163</v>
      </c>
      <c r="E91" s="846"/>
      <c r="F91" s="846"/>
      <c r="G91" s="702"/>
      <c r="H91" s="702"/>
      <c r="I91" s="702"/>
      <c r="J91" s="702"/>
      <c r="K91" s="702"/>
      <c r="L91" s="702"/>
      <c r="M91" s="702"/>
      <c r="N91" s="703" t="str">
        <f>IF(ISNUMBER(N25)=TRUE,IF(N25&lt;&gt;0,IF(J46=N25,"Yes",IF(J46&lt;&gt;H13,"No, check again"," "))," ")," ")</f>
        <v xml:space="preserve"> </v>
      </c>
    </row>
    <row r="92" spans="2:14" hidden="1" x14ac:dyDescent="0.2">
      <c r="B92" s="648"/>
      <c r="C92" s="651"/>
      <c r="D92" s="702"/>
      <c r="E92" s="702"/>
      <c r="F92" s="702"/>
      <c r="G92" s="702"/>
      <c r="H92" s="702"/>
      <c r="I92" s="702"/>
      <c r="J92" s="702"/>
      <c r="K92" s="702"/>
      <c r="L92" s="702"/>
      <c r="M92" s="702"/>
      <c r="N92" s="702"/>
    </row>
    <row r="93" spans="2:14" hidden="1" x14ac:dyDescent="0.2">
      <c r="B93" s="648"/>
      <c r="C93" s="651"/>
      <c r="D93" s="702"/>
      <c r="E93" s="702"/>
      <c r="F93" s="702"/>
      <c r="G93" s="702"/>
      <c r="H93" s="702"/>
      <c r="I93" s="702"/>
      <c r="J93" s="702"/>
      <c r="K93" s="702"/>
      <c r="L93" s="702"/>
      <c r="M93" s="702"/>
      <c r="N93" s="702"/>
    </row>
    <row r="94" spans="2:14" hidden="1" x14ac:dyDescent="0.2">
      <c r="B94" s="648"/>
      <c r="C94" s="651"/>
      <c r="D94" s="702"/>
      <c r="E94" s="702"/>
      <c r="F94" s="702"/>
      <c r="G94" s="702"/>
      <c r="H94" s="702"/>
      <c r="I94" s="702"/>
      <c r="J94" s="702"/>
      <c r="K94" s="702"/>
      <c r="L94" s="702"/>
      <c r="M94" s="702"/>
      <c r="N94" s="702"/>
    </row>
    <row r="95" spans="2:14" hidden="1" x14ac:dyDescent="0.2">
      <c r="B95" s="648"/>
      <c r="C95" s="651"/>
      <c r="D95" s="702"/>
      <c r="E95" s="702"/>
      <c r="F95" s="702"/>
      <c r="G95" s="702"/>
      <c r="H95" s="702"/>
      <c r="I95" s="702"/>
      <c r="J95" s="702"/>
      <c r="K95" s="702"/>
      <c r="L95" s="702"/>
      <c r="M95" s="702"/>
      <c r="N95" s="702"/>
    </row>
    <row r="96" spans="2:14" hidden="1" x14ac:dyDescent="0.2">
      <c r="B96" s="648"/>
      <c r="C96" s="651"/>
      <c r="D96" s="648"/>
      <c r="E96" s="650"/>
      <c r="F96" s="650"/>
      <c r="G96" s="650"/>
      <c r="H96" s="648"/>
      <c r="I96" s="651"/>
      <c r="J96" s="648"/>
      <c r="K96" s="651"/>
      <c r="L96" s="648"/>
      <c r="M96" s="651"/>
      <c r="N96" s="648"/>
    </row>
    <row r="97" spans="2:14" hidden="1" x14ac:dyDescent="0.2">
      <c r="B97" s="648"/>
      <c r="C97" s="651"/>
      <c r="D97" s="648"/>
      <c r="E97" s="650"/>
      <c r="F97" s="650"/>
      <c r="G97" s="650"/>
      <c r="H97" s="648"/>
      <c r="I97" s="651"/>
      <c r="J97" s="648"/>
      <c r="K97" s="651"/>
      <c r="L97" s="648"/>
      <c r="M97" s="651"/>
      <c r="N97" s="648"/>
    </row>
    <row r="98" spans="2:14" hidden="1" x14ac:dyDescent="0.2">
      <c r="B98" s="648"/>
      <c r="C98" s="651"/>
      <c r="D98" s="648"/>
      <c r="E98" s="650"/>
      <c r="F98" s="650"/>
      <c r="G98" s="650"/>
      <c r="H98" s="648"/>
      <c r="I98" s="651"/>
      <c r="J98" s="648"/>
      <c r="K98" s="651"/>
      <c r="L98" s="648"/>
      <c r="M98" s="651"/>
      <c r="N98" s="648"/>
    </row>
    <row r="99" spans="2:14" hidden="1" x14ac:dyDescent="0.2">
      <c r="B99" s="648"/>
      <c r="C99" s="651"/>
      <c r="D99" s="648"/>
      <c r="E99" s="650"/>
      <c r="F99" s="650"/>
      <c r="G99" s="650"/>
      <c r="H99" s="648"/>
      <c r="I99" s="651"/>
      <c r="J99" s="648"/>
      <c r="K99" s="651"/>
      <c r="L99" s="648"/>
      <c r="M99" s="651"/>
      <c r="N99" s="648"/>
    </row>
    <row r="100" spans="2:14" hidden="1" x14ac:dyDescent="0.2">
      <c r="B100" s="648"/>
      <c r="C100" s="651"/>
      <c r="D100" s="648"/>
      <c r="E100" s="650"/>
      <c r="F100" s="650"/>
      <c r="G100" s="650"/>
      <c r="H100" s="648"/>
      <c r="I100" s="651"/>
      <c r="J100" s="648"/>
      <c r="K100" s="651"/>
      <c r="L100" s="648"/>
      <c r="M100" s="651"/>
      <c r="N100" s="648"/>
    </row>
    <row r="101" spans="2:14" hidden="1" x14ac:dyDescent="0.2"/>
    <row r="102" spans="2:14" ht="0.75" hidden="1" customHeight="1" x14ac:dyDescent="0.2"/>
    <row r="103" spans="2:14" hidden="1" x14ac:dyDescent="0.2"/>
    <row r="104" spans="2:14" hidden="1" x14ac:dyDescent="0.2"/>
    <row r="105" spans="2:14" hidden="1" x14ac:dyDescent="0.2"/>
    <row r="106" spans="2:14" hidden="1" x14ac:dyDescent="0.2"/>
    <row r="107" spans="2:14" hidden="1" x14ac:dyDescent="0.2"/>
    <row r="108" spans="2:14" hidden="1" x14ac:dyDescent="0.2"/>
    <row r="109" spans="2:14" hidden="1" x14ac:dyDescent="0.2"/>
    <row r="110" spans="2:14" hidden="1" x14ac:dyDescent="0.2"/>
    <row r="111" spans="2:14" hidden="1" x14ac:dyDescent="0.2"/>
    <row r="112" spans="2:14"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sheetData>
  <sheetProtection password="8366" sheet="1" objects="1" scenarios="1"/>
  <mergeCells count="11">
    <mergeCell ref="D82:N82"/>
    <mergeCell ref="B5:F5"/>
    <mergeCell ref="D78:N78"/>
    <mergeCell ref="D79:N79"/>
    <mergeCell ref="D80:N80"/>
    <mergeCell ref="D81:N81"/>
    <mergeCell ref="D83:N83"/>
    <mergeCell ref="D84:N84"/>
    <mergeCell ref="D85:N85"/>
    <mergeCell ref="D86:N86"/>
    <mergeCell ref="D87:N87"/>
  </mergeCells>
  <conditionalFormatting sqref="N90:N91">
    <cfRule type="cellIs" dxfId="1" priority="1" stopIfTrue="1" operator="equal">
      <formula>"No, check again"</formula>
    </cfRule>
    <cfRule type="cellIs" dxfId="0" priority="2" stopIfTrue="1" operator="equal">
      <formula>"Yes"</formula>
    </cfRule>
  </conditionalFormatting>
  <dataValidations disablePrompts="1" count="1">
    <dataValidation allowBlank="1" showErrorMessage="1" sqref="N1"/>
  </dataValidations>
  <pageMargins left="0.34" right="0.34" top="0.5" bottom="0.4" header="0.2" footer="0.2"/>
  <pageSetup paperSize="9" scale="67" firstPageNumber="19" orientation="portrait" r:id="rId1"/>
  <headerFooter alignWithMargins="0">
    <oddFooter>&amp;L&amp;8&amp;A&amp;R&amp;8&amp;P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167"/>
  <sheetViews>
    <sheetView view="pageBreakPreview" zoomScale="115" zoomScaleNormal="100" zoomScaleSheetLayoutView="115" workbookViewId="0">
      <selection activeCell="B16" sqref="B16:G17"/>
    </sheetView>
  </sheetViews>
  <sheetFormatPr defaultColWidth="0" defaultRowHeight="11.25" zeroHeight="1" x14ac:dyDescent="0.2"/>
  <cols>
    <col min="1" max="1" width="2.28515625" style="406" customWidth="1"/>
    <col min="2" max="2" width="5.7109375" style="406" customWidth="1"/>
    <col min="3" max="3" width="2.28515625" style="404" customWidth="1"/>
    <col min="4" max="4" width="2.28515625" style="407" customWidth="1"/>
    <col min="5" max="5" width="24.7109375" style="404" customWidth="1"/>
    <col min="6" max="6" width="35.28515625" style="404" customWidth="1"/>
    <col min="7" max="7" width="14.28515625" style="418" customWidth="1"/>
    <col min="8" max="8" width="1.140625" style="418" customWidth="1"/>
    <col min="9" max="9" width="14.28515625" style="404" customWidth="1"/>
    <col min="10" max="10" width="1.140625" style="418" customWidth="1"/>
    <col min="11" max="11" width="14.28515625" style="404" customWidth="1"/>
    <col min="12" max="12" width="2.28515625" style="418" customWidth="1"/>
    <col min="13" max="16384" width="0" style="404" hidden="1"/>
  </cols>
  <sheetData>
    <row r="1" spans="2:12" s="406" customFormat="1" ht="13.5" thickBot="1" x14ac:dyDescent="0.3">
      <c r="B1" s="405" t="str">
        <f>'Sec C1 Classification'!B1</f>
        <v>SECTION C</v>
      </c>
      <c r="C1" s="404"/>
      <c r="D1" s="407"/>
      <c r="E1" s="404"/>
      <c r="F1" s="404"/>
      <c r="G1" s="418"/>
      <c r="H1" s="418"/>
      <c r="I1" s="404"/>
      <c r="J1" s="408" t="s">
        <v>656</v>
      </c>
      <c r="K1" s="409" t="str">
        <f>IF('Sec A Balance Sheet'!J1=0," ",'Sec A Balance Sheet'!J1)</f>
        <v>USD '000</v>
      </c>
      <c r="L1" s="418"/>
    </row>
    <row r="2" spans="2:12" s="406" customFormat="1" ht="12.75" x14ac:dyDescent="0.25">
      <c r="B2" s="405" t="s">
        <v>669</v>
      </c>
      <c r="C2" s="404"/>
      <c r="D2" s="407"/>
      <c r="E2" s="404"/>
      <c r="F2" s="404"/>
      <c r="G2" s="418"/>
      <c r="H2" s="418"/>
      <c r="I2" s="404"/>
      <c r="J2" s="418"/>
      <c r="K2" s="404"/>
      <c r="L2" s="418"/>
    </row>
    <row r="3" spans="2:12" s="406" customFormat="1" x14ac:dyDescent="0.2">
      <c r="B3" s="421"/>
      <c r="C3" s="418"/>
      <c r="D3" s="404"/>
      <c r="E3" s="418"/>
      <c r="F3" s="404"/>
      <c r="G3" s="418"/>
      <c r="H3" s="418"/>
      <c r="I3" s="418"/>
      <c r="J3" s="418"/>
      <c r="K3" s="404"/>
      <c r="L3" s="418"/>
    </row>
    <row r="4" spans="2:12" s="406" customFormat="1" ht="12" thickBot="1" x14ac:dyDescent="0.25">
      <c r="B4" s="404"/>
      <c r="C4" s="418"/>
      <c r="D4" s="404"/>
      <c r="E4" s="418"/>
      <c r="F4" s="404"/>
      <c r="G4" s="418"/>
      <c r="H4" s="418"/>
      <c r="I4" s="418"/>
      <c r="J4" s="418"/>
      <c r="K4" s="404"/>
      <c r="L4" s="418"/>
    </row>
    <row r="5" spans="2:12" s="406" customFormat="1" ht="12.75" thickTop="1" thickBot="1" x14ac:dyDescent="0.25">
      <c r="B5" s="421" t="s">
        <v>1143</v>
      </c>
      <c r="C5" s="418"/>
      <c r="D5" s="404"/>
      <c r="E5" s="418"/>
      <c r="F5" s="404"/>
      <c r="G5" s="418"/>
      <c r="H5" s="418"/>
      <c r="I5" s="428" t="s">
        <v>73</v>
      </c>
      <c r="J5" s="418"/>
      <c r="K5" s="428" t="s">
        <v>74</v>
      </c>
      <c r="L5" s="418"/>
    </row>
    <row r="6" spans="2:12" s="406" customFormat="1" ht="12.75" thickTop="1" thickBot="1" x14ac:dyDescent="0.25">
      <c r="B6" s="423"/>
      <c r="C6" s="423"/>
      <c r="D6" s="411"/>
      <c r="G6" s="418"/>
      <c r="H6" s="418"/>
      <c r="I6" s="418"/>
      <c r="J6" s="418"/>
      <c r="K6" s="418"/>
    </row>
    <row r="7" spans="2:12" s="406" customFormat="1" ht="12" thickBot="1" x14ac:dyDescent="0.25">
      <c r="B7" s="406" t="s">
        <v>815</v>
      </c>
      <c r="C7" s="429" t="s">
        <v>75</v>
      </c>
      <c r="D7" s="407"/>
      <c r="F7" s="423"/>
      <c r="G7" s="418"/>
      <c r="H7" s="418"/>
      <c r="I7" s="430">
        <f>SUM(I8:I9)</f>
        <v>0</v>
      </c>
      <c r="J7" s="431"/>
      <c r="K7" s="430">
        <f>SUM(K8:K9)</f>
        <v>0</v>
      </c>
      <c r="L7" s="418"/>
    </row>
    <row r="8" spans="2:12" s="406" customFormat="1" x14ac:dyDescent="0.2">
      <c r="B8" s="406" t="s">
        <v>816</v>
      </c>
      <c r="C8" s="432"/>
      <c r="D8" s="429" t="s">
        <v>8</v>
      </c>
      <c r="E8" s="404"/>
      <c r="F8" s="423"/>
      <c r="G8" s="418"/>
      <c r="H8" s="418"/>
      <c r="I8" s="427"/>
      <c r="J8" s="433"/>
      <c r="K8" s="427"/>
      <c r="L8" s="418"/>
    </row>
    <row r="9" spans="2:12" s="406" customFormat="1" x14ac:dyDescent="0.2">
      <c r="B9" s="406" t="s">
        <v>817</v>
      </c>
      <c r="C9" s="432"/>
      <c r="D9" s="429" t="s">
        <v>9</v>
      </c>
      <c r="E9" s="404"/>
      <c r="G9" s="418"/>
      <c r="H9" s="418"/>
      <c r="I9" s="427"/>
      <c r="J9" s="433"/>
      <c r="K9" s="427"/>
      <c r="L9" s="418"/>
    </row>
    <row r="10" spans="2:12" s="406" customFormat="1" ht="12" thickBot="1" x14ac:dyDescent="0.25">
      <c r="C10" s="432"/>
      <c r="D10" s="429"/>
      <c r="E10" s="404"/>
      <c r="G10" s="418"/>
      <c r="H10" s="418"/>
      <c r="I10" s="433"/>
      <c r="J10" s="433"/>
      <c r="K10" s="433"/>
      <c r="L10" s="418"/>
    </row>
    <row r="11" spans="2:12" s="406" customFormat="1" ht="12" thickBot="1" x14ac:dyDescent="0.25">
      <c r="B11" s="406" t="s">
        <v>818</v>
      </c>
      <c r="C11" s="429" t="s">
        <v>76</v>
      </c>
      <c r="D11" s="429"/>
      <c r="E11" s="404"/>
      <c r="G11" s="418"/>
      <c r="H11" s="418"/>
      <c r="I11" s="430">
        <f>SUM(I12:I13)</f>
        <v>0</v>
      </c>
      <c r="J11" s="431"/>
      <c r="K11" s="430">
        <f>SUM(K12:K13)</f>
        <v>0</v>
      </c>
      <c r="L11" s="418"/>
    </row>
    <row r="12" spans="2:12" s="406" customFormat="1" x14ac:dyDescent="0.2">
      <c r="B12" s="406" t="s">
        <v>819</v>
      </c>
      <c r="C12" s="432"/>
      <c r="D12" s="429" t="s">
        <v>8</v>
      </c>
      <c r="E12" s="404"/>
      <c r="G12" s="418"/>
      <c r="H12" s="418"/>
      <c r="I12" s="427"/>
      <c r="J12" s="433"/>
      <c r="K12" s="427"/>
      <c r="L12" s="418"/>
    </row>
    <row r="13" spans="2:12" s="406" customFormat="1" x14ac:dyDescent="0.2">
      <c r="B13" s="406" t="s">
        <v>820</v>
      </c>
      <c r="C13" s="432"/>
      <c r="D13" s="429" t="s">
        <v>821</v>
      </c>
      <c r="E13" s="404"/>
      <c r="G13" s="418"/>
      <c r="H13" s="418"/>
      <c r="I13" s="427"/>
      <c r="J13" s="433"/>
      <c r="K13" s="427"/>
      <c r="L13" s="418"/>
    </row>
    <row r="14" spans="2:12" s="406" customFormat="1" ht="12" thickBot="1" x14ac:dyDescent="0.25">
      <c r="C14" s="432"/>
      <c r="D14" s="429"/>
      <c r="E14" s="404"/>
      <c r="G14" s="418"/>
      <c r="H14" s="418"/>
      <c r="I14" s="433"/>
      <c r="J14" s="433"/>
      <c r="K14" s="433"/>
      <c r="L14" s="418"/>
    </row>
    <row r="15" spans="2:12" s="406" customFormat="1" ht="12" thickBot="1" x14ac:dyDescent="0.25">
      <c r="B15" s="406" t="s">
        <v>822</v>
      </c>
      <c r="C15" s="429" t="s">
        <v>135</v>
      </c>
      <c r="D15" s="429"/>
      <c r="E15" s="404"/>
      <c r="G15" s="418"/>
      <c r="H15" s="418"/>
      <c r="I15" s="430">
        <f>SUM(I16:I17)</f>
        <v>0</v>
      </c>
      <c r="J15" s="433"/>
      <c r="K15" s="430">
        <f>SUM(K16:K17)</f>
        <v>0</v>
      </c>
      <c r="L15" s="418"/>
    </row>
    <row r="16" spans="2:12" s="406" customFormat="1" x14ac:dyDescent="0.2">
      <c r="B16" s="837" t="s">
        <v>1132</v>
      </c>
      <c r="C16" s="838"/>
      <c r="D16" s="835" t="s">
        <v>8</v>
      </c>
      <c r="E16" s="833"/>
      <c r="F16" s="834"/>
      <c r="G16" s="834"/>
      <c r="H16" s="418"/>
      <c r="I16" s="427"/>
      <c r="J16" s="433"/>
      <c r="K16" s="427"/>
      <c r="L16" s="418"/>
    </row>
    <row r="17" spans="2:12" s="406" customFormat="1" x14ac:dyDescent="0.2">
      <c r="B17" s="837" t="s">
        <v>1131</v>
      </c>
      <c r="C17" s="838"/>
      <c r="D17" s="835" t="s">
        <v>821</v>
      </c>
      <c r="E17" s="833"/>
      <c r="F17" s="834"/>
      <c r="G17" s="834"/>
      <c r="H17" s="418"/>
      <c r="I17" s="427"/>
      <c r="J17" s="433"/>
      <c r="K17" s="427"/>
      <c r="L17" s="418"/>
    </row>
    <row r="18" spans="2:12" s="406" customFormat="1" ht="12" thickBot="1" x14ac:dyDescent="0.25">
      <c r="C18" s="404"/>
      <c r="D18" s="429"/>
      <c r="E18" s="404"/>
      <c r="G18" s="418"/>
      <c r="H18" s="418"/>
      <c r="I18" s="433"/>
      <c r="J18" s="433"/>
      <c r="K18" s="433"/>
      <c r="L18" s="418"/>
    </row>
    <row r="19" spans="2:12" s="406" customFormat="1" ht="12" thickBot="1" x14ac:dyDescent="0.25">
      <c r="C19" s="421" t="s">
        <v>1144</v>
      </c>
      <c r="D19" s="429"/>
      <c r="E19" s="404"/>
      <c r="G19" s="418"/>
      <c r="H19" s="418"/>
      <c r="I19" s="430">
        <f>I7+I11+I15</f>
        <v>0</v>
      </c>
      <c r="J19" s="433"/>
      <c r="K19" s="430">
        <f>K7+K11+K15</f>
        <v>0</v>
      </c>
      <c r="L19" s="418"/>
    </row>
    <row r="20" spans="2:12" s="406" customFormat="1" x14ac:dyDescent="0.2">
      <c r="C20" s="404"/>
      <c r="D20" s="429"/>
      <c r="E20" s="404"/>
      <c r="G20" s="418"/>
      <c r="H20" s="418"/>
      <c r="I20" s="433"/>
      <c r="J20" s="433"/>
      <c r="K20" s="433"/>
      <c r="L20" s="418"/>
    </row>
    <row r="21" spans="2:12" s="406" customFormat="1" x14ac:dyDescent="0.2">
      <c r="C21" s="432"/>
      <c r="D21" s="429"/>
      <c r="E21" s="404"/>
      <c r="G21" s="418"/>
      <c r="H21" s="418"/>
      <c r="I21" s="433"/>
      <c r="J21" s="433"/>
      <c r="K21" s="433"/>
      <c r="L21" s="418"/>
    </row>
    <row r="22" spans="2:12" s="406" customFormat="1" x14ac:dyDescent="0.2">
      <c r="B22" s="423" t="s">
        <v>823</v>
      </c>
      <c r="C22" s="421" t="s">
        <v>827</v>
      </c>
      <c r="D22" s="429"/>
      <c r="E22" s="404"/>
      <c r="G22" s="418"/>
      <c r="H22" s="418"/>
      <c r="I22" s="433"/>
      <c r="J22" s="433"/>
      <c r="K22" s="433"/>
      <c r="L22" s="418"/>
    </row>
    <row r="23" spans="2:12" s="406" customFormat="1" x14ac:dyDescent="0.2">
      <c r="B23" s="406" t="s">
        <v>824</v>
      </c>
      <c r="C23" s="404"/>
      <c r="D23" s="429" t="s">
        <v>828</v>
      </c>
      <c r="E23" s="404"/>
      <c r="G23" s="418"/>
      <c r="H23" s="418"/>
      <c r="I23" s="433"/>
      <c r="J23" s="433"/>
      <c r="K23" s="427"/>
      <c r="L23" s="418"/>
    </row>
    <row r="24" spans="2:12" s="406" customFormat="1" x14ac:dyDescent="0.2">
      <c r="B24" s="406" t="s">
        <v>825</v>
      </c>
      <c r="C24" s="404"/>
      <c r="D24" s="429" t="s">
        <v>829</v>
      </c>
      <c r="E24" s="404"/>
      <c r="G24" s="418"/>
      <c r="H24" s="418"/>
      <c r="I24" s="433"/>
      <c r="J24" s="433"/>
      <c r="K24" s="427"/>
      <c r="L24" s="418"/>
    </row>
    <row r="25" spans="2:12" s="406" customFormat="1" x14ac:dyDescent="0.2">
      <c r="C25" s="404"/>
      <c r="D25" s="429"/>
      <c r="E25" s="404"/>
      <c r="G25" s="418"/>
      <c r="H25" s="418"/>
      <c r="I25" s="433"/>
      <c r="J25" s="433"/>
      <c r="K25" s="433"/>
      <c r="L25" s="418"/>
    </row>
    <row r="26" spans="2:12" s="404" customFormat="1" x14ac:dyDescent="0.2">
      <c r="B26" s="830" t="s">
        <v>826</v>
      </c>
      <c r="C26" s="831" t="s">
        <v>1139</v>
      </c>
      <c r="D26" s="832"/>
      <c r="E26" s="833"/>
      <c r="F26" s="833"/>
      <c r="G26" s="834"/>
      <c r="H26" s="834"/>
      <c r="I26" s="833"/>
      <c r="J26" s="834"/>
      <c r="K26" s="427"/>
      <c r="L26" s="418"/>
    </row>
    <row r="27" spans="2:12" s="404" customFormat="1" x14ac:dyDescent="0.2">
      <c r="B27" s="834"/>
      <c r="C27" s="833"/>
      <c r="D27" s="832"/>
      <c r="E27" s="833"/>
      <c r="F27" s="833"/>
      <c r="G27" s="834"/>
      <c r="H27" s="834"/>
      <c r="I27" s="833"/>
      <c r="J27" s="834"/>
      <c r="L27" s="418"/>
    </row>
    <row r="28" spans="2:12" s="418" customFormat="1" x14ac:dyDescent="0.2">
      <c r="B28" s="830" t="s">
        <v>77</v>
      </c>
      <c r="C28" s="831" t="s">
        <v>1140</v>
      </c>
      <c r="D28" s="835"/>
      <c r="E28" s="833"/>
      <c r="F28" s="834"/>
      <c r="G28" s="834"/>
      <c r="H28" s="834"/>
      <c r="I28" s="836"/>
      <c r="J28" s="836"/>
      <c r="K28" s="427"/>
    </row>
    <row r="29" spans="2:12" s="406" customFormat="1" x14ac:dyDescent="0.2">
      <c r="B29" s="834"/>
      <c r="C29" s="833"/>
      <c r="D29" s="835"/>
      <c r="E29" s="833"/>
      <c r="F29" s="834"/>
      <c r="G29" s="834"/>
      <c r="H29" s="834"/>
      <c r="I29" s="836"/>
      <c r="J29" s="836"/>
      <c r="K29" s="404"/>
      <c r="L29" s="418"/>
    </row>
    <row r="30" spans="2:12" s="406" customFormat="1" x14ac:dyDescent="0.2">
      <c r="B30" s="830" t="s">
        <v>1141</v>
      </c>
      <c r="C30" s="831" t="s">
        <v>1142</v>
      </c>
      <c r="D30" s="835"/>
      <c r="E30" s="833"/>
      <c r="F30" s="834"/>
      <c r="G30" s="834" t="s">
        <v>346</v>
      </c>
      <c r="H30" s="834"/>
      <c r="I30" s="836"/>
      <c r="J30" s="836"/>
      <c r="K30" s="427"/>
      <c r="L30" s="418"/>
    </row>
    <row r="31" spans="2:12" s="406" customFormat="1" x14ac:dyDescent="0.2">
      <c r="B31" s="830"/>
      <c r="C31" s="831"/>
      <c r="D31" s="835"/>
      <c r="E31" s="833"/>
      <c r="F31" s="834"/>
      <c r="G31" s="834"/>
      <c r="H31" s="834"/>
      <c r="I31" s="836"/>
      <c r="J31" s="836"/>
      <c r="K31" s="433"/>
      <c r="L31" s="418"/>
    </row>
    <row r="32" spans="2:12" s="406" customFormat="1" ht="6.75" customHeight="1" thickBot="1" x14ac:dyDescent="0.25">
      <c r="B32" s="423"/>
      <c r="C32" s="421"/>
      <c r="D32" s="429"/>
      <c r="E32" s="404"/>
      <c r="G32" s="418"/>
      <c r="H32" s="418"/>
      <c r="I32" s="433"/>
      <c r="J32" s="433"/>
      <c r="K32" s="749"/>
      <c r="L32" s="418"/>
    </row>
    <row r="33" spans="2:12" s="406" customFormat="1" ht="12.75" thickTop="1" thickBot="1" x14ac:dyDescent="0.25">
      <c r="B33" s="423"/>
      <c r="C33" s="421"/>
      <c r="D33" s="429"/>
      <c r="E33" s="764"/>
      <c r="G33" s="428" t="s">
        <v>712</v>
      </c>
      <c r="H33" s="418"/>
      <c r="I33" s="428" t="s">
        <v>982</v>
      </c>
      <c r="J33" s="418"/>
      <c r="K33" s="428" t="s">
        <v>1000</v>
      </c>
      <c r="L33" s="418"/>
    </row>
    <row r="34" spans="2:12" s="406" customFormat="1" ht="6.75" customHeight="1" thickTop="1" thickBot="1" x14ac:dyDescent="0.25">
      <c r="C34" s="404"/>
      <c r="D34" s="429"/>
      <c r="E34" s="404"/>
      <c r="G34" s="433"/>
      <c r="H34" s="433"/>
      <c r="I34" s="433"/>
      <c r="J34" s="433"/>
      <c r="K34" s="433"/>
      <c r="L34" s="418"/>
    </row>
    <row r="35" spans="2:12" s="406" customFormat="1" ht="12" thickBot="1" x14ac:dyDescent="0.25">
      <c r="B35" s="830" t="s">
        <v>830</v>
      </c>
      <c r="C35" s="831" t="s">
        <v>1146</v>
      </c>
      <c r="D35" s="835"/>
      <c r="E35" s="833"/>
      <c r="F35" s="834"/>
      <c r="G35" s="430">
        <f>SUM(G36:G39)</f>
        <v>0</v>
      </c>
      <c r="H35" s="433"/>
      <c r="I35" s="430">
        <f>SUM(I36:I39)</f>
        <v>0</v>
      </c>
      <c r="J35" s="433"/>
      <c r="K35" s="430">
        <f>SUM(K36:K39)</f>
        <v>0</v>
      </c>
      <c r="L35" s="418"/>
    </row>
    <row r="36" spans="2:12" s="406" customFormat="1" x14ac:dyDescent="0.2">
      <c r="B36" s="834" t="s">
        <v>78</v>
      </c>
      <c r="C36" s="833"/>
      <c r="D36" s="833" t="s">
        <v>487</v>
      </c>
      <c r="E36" s="833"/>
      <c r="F36" s="834"/>
      <c r="G36" s="427"/>
      <c r="H36" s="433"/>
      <c r="I36" s="427"/>
      <c r="J36" s="433"/>
      <c r="K36" s="427"/>
      <c r="L36" s="418"/>
    </row>
    <row r="37" spans="2:12" s="406" customFormat="1" x14ac:dyDescent="0.2">
      <c r="B37" s="834" t="s">
        <v>79</v>
      </c>
      <c r="C37" s="833"/>
      <c r="D37" s="833" t="s">
        <v>488</v>
      </c>
      <c r="E37" s="833"/>
      <c r="F37" s="834"/>
      <c r="G37" s="427"/>
      <c r="H37" s="433"/>
      <c r="I37" s="427"/>
      <c r="J37" s="433"/>
      <c r="K37" s="427"/>
      <c r="L37" s="418"/>
    </row>
    <row r="38" spans="2:12" s="406" customFormat="1" x14ac:dyDescent="0.2">
      <c r="B38" s="834" t="s">
        <v>80</v>
      </c>
      <c r="C38" s="833"/>
      <c r="D38" s="833" t="s">
        <v>367</v>
      </c>
      <c r="E38" s="833"/>
      <c r="F38" s="834"/>
      <c r="G38" s="427"/>
      <c r="H38" s="433"/>
      <c r="I38" s="427"/>
      <c r="J38" s="433"/>
      <c r="K38" s="427"/>
      <c r="L38" s="418"/>
    </row>
    <row r="39" spans="2:12" s="406" customFormat="1" x14ac:dyDescent="0.2">
      <c r="B39" s="834" t="s">
        <v>81</v>
      </c>
      <c r="C39" s="833"/>
      <c r="D39" s="833" t="s">
        <v>368</v>
      </c>
      <c r="E39" s="833"/>
      <c r="F39" s="834"/>
      <c r="G39" s="427"/>
      <c r="H39" s="433"/>
      <c r="I39" s="427"/>
      <c r="J39" s="433"/>
      <c r="K39" s="427"/>
      <c r="L39" s="418"/>
    </row>
    <row r="40" spans="2:12" s="406" customFormat="1" x14ac:dyDescent="0.2">
      <c r="D40" s="429"/>
      <c r="G40" s="418"/>
      <c r="H40" s="418"/>
      <c r="J40" s="418"/>
      <c r="L40" s="418"/>
    </row>
    <row r="41" spans="2:12" s="406" customFormat="1" ht="12" thickBot="1" x14ac:dyDescent="0.25">
      <c r="B41" s="423" t="s">
        <v>681</v>
      </c>
      <c r="E41" s="417"/>
      <c r="F41" s="417"/>
      <c r="G41" s="434"/>
      <c r="H41" s="434"/>
      <c r="J41" s="418"/>
      <c r="L41" s="418"/>
    </row>
    <row r="42" spans="2:12" s="406" customFormat="1" ht="12" thickBot="1" x14ac:dyDescent="0.25">
      <c r="B42" s="424"/>
      <c r="D42" s="406" t="s">
        <v>335</v>
      </c>
      <c r="E42" s="417"/>
      <c r="F42" s="417"/>
      <c r="G42" s="434"/>
      <c r="H42" s="434"/>
      <c r="J42" s="418"/>
      <c r="L42" s="418"/>
    </row>
    <row r="43" spans="2:12" s="406" customFormat="1" ht="12" thickBot="1" x14ac:dyDescent="0.25">
      <c r="B43" s="425"/>
      <c r="D43" s="406" t="s">
        <v>336</v>
      </c>
      <c r="E43" s="417"/>
      <c r="F43" s="417"/>
      <c r="G43" s="434"/>
      <c r="H43" s="434"/>
      <c r="J43" s="418"/>
      <c r="L43" s="418"/>
    </row>
    <row r="44" spans="2:12" s="406" customFormat="1" x14ac:dyDescent="0.2">
      <c r="B44" s="435" t="s">
        <v>458</v>
      </c>
      <c r="D44" s="417" t="s">
        <v>459</v>
      </c>
      <c r="E44" s="407"/>
      <c r="F44" s="407"/>
      <c r="G44" s="434"/>
      <c r="H44" s="434"/>
      <c r="I44" s="404"/>
      <c r="J44" s="418"/>
      <c r="K44" s="404"/>
      <c r="L44" s="418"/>
    </row>
    <row r="45" spans="2:12" s="406" customFormat="1" x14ac:dyDescent="0.2">
      <c r="B45" s="415"/>
      <c r="D45" s="404"/>
      <c r="E45" s="407"/>
      <c r="F45" s="407"/>
      <c r="G45" s="434"/>
      <c r="H45" s="434"/>
      <c r="I45" s="404"/>
      <c r="J45" s="418"/>
      <c r="K45" s="404"/>
      <c r="L45" s="418"/>
    </row>
    <row r="46" spans="2:12" s="406" customFormat="1" hidden="1" x14ac:dyDescent="0.2">
      <c r="C46" s="404"/>
      <c r="D46" s="404"/>
      <c r="E46" s="407"/>
      <c r="F46" s="407"/>
      <c r="G46" s="434"/>
      <c r="H46" s="434"/>
      <c r="I46" s="404"/>
      <c r="J46" s="418"/>
      <c r="K46" s="404"/>
      <c r="L46" s="418"/>
    </row>
    <row r="47" spans="2:12" s="406" customFormat="1" hidden="1" x14ac:dyDescent="0.2">
      <c r="C47" s="404"/>
      <c r="D47" s="429"/>
      <c r="E47" s="415"/>
      <c r="F47" s="415"/>
      <c r="G47" s="416"/>
      <c r="H47" s="416"/>
      <c r="I47" s="404"/>
      <c r="J47" s="418"/>
      <c r="K47" s="404"/>
      <c r="L47" s="418"/>
    </row>
    <row r="48" spans="2:12" s="406" customFormat="1" hidden="1" x14ac:dyDescent="0.2">
      <c r="C48" s="404"/>
      <c r="D48" s="429"/>
      <c r="G48" s="418"/>
      <c r="H48" s="418"/>
      <c r="I48" s="404"/>
      <c r="J48" s="418"/>
      <c r="K48" s="404"/>
      <c r="L48" s="418"/>
    </row>
    <row r="49" spans="3:12" s="406" customFormat="1" hidden="1" x14ac:dyDescent="0.2">
      <c r="C49" s="404"/>
      <c r="D49" s="429"/>
      <c r="G49" s="418"/>
      <c r="H49" s="418"/>
      <c r="I49" s="404"/>
      <c r="J49" s="418"/>
      <c r="K49" s="404"/>
      <c r="L49" s="418"/>
    </row>
    <row r="50" spans="3:12" s="406" customFormat="1" hidden="1" x14ac:dyDescent="0.2">
      <c r="C50" s="404"/>
      <c r="D50" s="429"/>
      <c r="G50" s="418"/>
      <c r="H50" s="418"/>
      <c r="I50" s="404"/>
      <c r="J50" s="418"/>
      <c r="K50" s="404"/>
      <c r="L50" s="418"/>
    </row>
    <row r="51" spans="3:12" s="406" customFormat="1" hidden="1" x14ac:dyDescent="0.2">
      <c r="C51" s="404"/>
      <c r="D51" s="429"/>
      <c r="G51" s="418"/>
      <c r="H51" s="418"/>
      <c r="I51" s="404"/>
      <c r="J51" s="418"/>
      <c r="K51" s="404"/>
      <c r="L51" s="418"/>
    </row>
    <row r="52" spans="3:12" s="406" customFormat="1" hidden="1" x14ac:dyDescent="0.2">
      <c r="C52" s="404"/>
      <c r="D52" s="407"/>
      <c r="E52" s="404"/>
      <c r="F52" s="404"/>
      <c r="G52" s="418"/>
      <c r="H52" s="418"/>
      <c r="I52" s="404"/>
      <c r="J52" s="418"/>
      <c r="K52" s="404"/>
      <c r="L52" s="418"/>
    </row>
    <row r="53" spans="3:12" s="406" customFormat="1" hidden="1" x14ac:dyDescent="0.2">
      <c r="C53" s="404"/>
      <c r="D53" s="407"/>
      <c r="E53" s="404"/>
      <c r="F53" s="404"/>
      <c r="G53" s="418"/>
      <c r="H53" s="418"/>
      <c r="I53" s="404"/>
      <c r="J53" s="418"/>
      <c r="K53" s="404"/>
      <c r="L53" s="418"/>
    </row>
    <row r="54" spans="3:12" s="406" customFormat="1" hidden="1" x14ac:dyDescent="0.2">
      <c r="C54" s="404"/>
      <c r="D54" s="407"/>
      <c r="E54" s="404"/>
      <c r="F54" s="404"/>
      <c r="G54" s="418"/>
      <c r="H54" s="418"/>
      <c r="I54" s="404"/>
      <c r="J54" s="418"/>
      <c r="K54" s="404"/>
      <c r="L54" s="418"/>
    </row>
    <row r="55" spans="3:12" s="406" customFormat="1" hidden="1" x14ac:dyDescent="0.2">
      <c r="C55" s="404"/>
      <c r="D55" s="407"/>
      <c r="E55" s="404"/>
      <c r="F55" s="404"/>
      <c r="G55" s="418"/>
      <c r="H55" s="418"/>
      <c r="I55" s="404"/>
      <c r="J55" s="418"/>
      <c r="K55" s="404"/>
      <c r="L55" s="418"/>
    </row>
    <row r="56" spans="3:12" s="406" customFormat="1" hidden="1" x14ac:dyDescent="0.2">
      <c r="C56" s="404"/>
      <c r="D56" s="407"/>
      <c r="E56" s="404"/>
      <c r="F56" s="404"/>
      <c r="G56" s="418"/>
      <c r="H56" s="418"/>
      <c r="I56" s="404"/>
      <c r="J56" s="418"/>
      <c r="K56" s="404"/>
      <c r="L56" s="418"/>
    </row>
    <row r="57" spans="3:12" s="406" customFormat="1" hidden="1" x14ac:dyDescent="0.2">
      <c r="C57" s="404"/>
      <c r="D57" s="407"/>
      <c r="E57" s="404"/>
      <c r="F57" s="404"/>
      <c r="G57" s="418"/>
      <c r="H57" s="418"/>
      <c r="I57" s="404"/>
      <c r="J57" s="418"/>
      <c r="K57" s="404"/>
      <c r="L57" s="418"/>
    </row>
    <row r="58" spans="3:12" s="406" customFormat="1" hidden="1" x14ac:dyDescent="0.2">
      <c r="C58" s="404"/>
      <c r="D58" s="407"/>
      <c r="E58" s="404"/>
      <c r="F58" s="404"/>
      <c r="G58" s="418"/>
      <c r="H58" s="418"/>
      <c r="I58" s="404"/>
      <c r="J58" s="418"/>
      <c r="K58" s="404"/>
      <c r="L58" s="418"/>
    </row>
    <row r="59" spans="3:12" s="406" customFormat="1" hidden="1" x14ac:dyDescent="0.2">
      <c r="C59" s="404"/>
      <c r="D59" s="407"/>
      <c r="E59" s="404"/>
      <c r="F59" s="404"/>
      <c r="G59" s="418"/>
      <c r="H59" s="418"/>
      <c r="I59" s="404"/>
      <c r="J59" s="418"/>
      <c r="K59" s="404"/>
      <c r="L59" s="418"/>
    </row>
    <row r="60" spans="3:12" s="406" customFormat="1" hidden="1" x14ac:dyDescent="0.2">
      <c r="C60" s="404"/>
      <c r="D60" s="407"/>
      <c r="E60" s="404"/>
      <c r="F60" s="404"/>
      <c r="G60" s="418"/>
      <c r="H60" s="418"/>
      <c r="I60" s="404"/>
      <c r="J60" s="418"/>
      <c r="K60" s="404"/>
      <c r="L60" s="418"/>
    </row>
    <row r="61" spans="3:12" s="406" customFormat="1" hidden="1" x14ac:dyDescent="0.2">
      <c r="C61" s="404"/>
      <c r="D61" s="407"/>
      <c r="E61" s="404"/>
      <c r="F61" s="404"/>
      <c r="G61" s="418"/>
      <c r="H61" s="418"/>
      <c r="I61" s="404"/>
      <c r="J61" s="418"/>
      <c r="K61" s="404"/>
      <c r="L61" s="418"/>
    </row>
    <row r="62" spans="3:12" s="406" customFormat="1" hidden="1" x14ac:dyDescent="0.2">
      <c r="C62" s="404"/>
      <c r="D62" s="407"/>
      <c r="E62" s="404"/>
      <c r="F62" s="404"/>
      <c r="G62" s="418"/>
      <c r="H62" s="418"/>
      <c r="I62" s="404"/>
      <c r="J62" s="418"/>
      <c r="K62" s="404"/>
      <c r="L62" s="418"/>
    </row>
    <row r="63" spans="3:12" s="406" customFormat="1" hidden="1" x14ac:dyDescent="0.2">
      <c r="C63" s="404"/>
      <c r="D63" s="407"/>
      <c r="E63" s="404"/>
      <c r="F63" s="404"/>
      <c r="G63" s="418"/>
      <c r="H63" s="418"/>
      <c r="I63" s="404"/>
      <c r="J63" s="418"/>
      <c r="K63" s="404"/>
      <c r="L63" s="418"/>
    </row>
    <row r="64" spans="3:12" s="404" customFormat="1" hidden="1" x14ac:dyDescent="0.2">
      <c r="D64" s="407"/>
      <c r="G64" s="418"/>
      <c r="H64" s="418"/>
      <c r="J64" s="418"/>
      <c r="L64" s="418"/>
    </row>
    <row r="65" s="404" customFormat="1" hidden="1" x14ac:dyDescent="0.2"/>
    <row r="66" s="404" customFormat="1" hidden="1" x14ac:dyDescent="0.2"/>
    <row r="67" s="404" customFormat="1" hidden="1" x14ac:dyDescent="0.2"/>
    <row r="68" s="404" customFormat="1" hidden="1" x14ac:dyDescent="0.2"/>
    <row r="69" s="404" customFormat="1" hidden="1" x14ac:dyDescent="0.2"/>
    <row r="70" s="404" customFormat="1" hidden="1" x14ac:dyDescent="0.2"/>
    <row r="71" s="404" customFormat="1" hidden="1" x14ac:dyDescent="0.2"/>
    <row r="72" s="404" customFormat="1" hidden="1" x14ac:dyDescent="0.2"/>
    <row r="73" s="404" customFormat="1" hidden="1" x14ac:dyDescent="0.2"/>
    <row r="74" s="404" customFormat="1" hidden="1" x14ac:dyDescent="0.2"/>
    <row r="75" s="404" customFormat="1" hidden="1" x14ac:dyDescent="0.2"/>
    <row r="76" s="404" customFormat="1" hidden="1" x14ac:dyDescent="0.2"/>
    <row r="77" s="404" customFormat="1" hidden="1" x14ac:dyDescent="0.2"/>
    <row r="78" s="404" customFormat="1" hidden="1" x14ac:dyDescent="0.2"/>
    <row r="79" s="404" customFormat="1" hidden="1" x14ac:dyDescent="0.2"/>
    <row r="80" s="404" customFormat="1" hidden="1" x14ac:dyDescent="0.2"/>
    <row r="81" s="404" customFormat="1" hidden="1" x14ac:dyDescent="0.2"/>
    <row r="82" s="404" customFormat="1" hidden="1" x14ac:dyDescent="0.2"/>
    <row r="83" s="404" customFormat="1" hidden="1" x14ac:dyDescent="0.2"/>
    <row r="84" s="404" customFormat="1" hidden="1" x14ac:dyDescent="0.2"/>
    <row r="85" s="404" customFormat="1" hidden="1" x14ac:dyDescent="0.2"/>
    <row r="86" s="404" customFormat="1" hidden="1" x14ac:dyDescent="0.2"/>
    <row r="87" s="404" customFormat="1" hidden="1" x14ac:dyDescent="0.2"/>
    <row r="88" s="404" customFormat="1" hidden="1" x14ac:dyDescent="0.2"/>
    <row r="89" s="404" customFormat="1" hidden="1" x14ac:dyDescent="0.2"/>
    <row r="90" s="404" customFormat="1" hidden="1" x14ac:dyDescent="0.2"/>
    <row r="91" s="404" customFormat="1" hidden="1" x14ac:dyDescent="0.2"/>
    <row r="92" s="404" customFormat="1" hidden="1" x14ac:dyDescent="0.2"/>
    <row r="93" s="404" customFormat="1" hidden="1" x14ac:dyDescent="0.2"/>
    <row r="94" s="404" customFormat="1" hidden="1" x14ac:dyDescent="0.2"/>
    <row r="95" s="404" customFormat="1" hidden="1" x14ac:dyDescent="0.2"/>
    <row r="96" s="404" customFormat="1" hidden="1" x14ac:dyDescent="0.2"/>
    <row r="97" s="404" customFormat="1" hidden="1" x14ac:dyDescent="0.2"/>
    <row r="98" s="404" customFormat="1" hidden="1" x14ac:dyDescent="0.2"/>
    <row r="99" s="404" customFormat="1" hidden="1" x14ac:dyDescent="0.2"/>
    <row r="100" s="404" customFormat="1" hidden="1" x14ac:dyDescent="0.2"/>
    <row r="101" s="404" customFormat="1" hidden="1" x14ac:dyDescent="0.2"/>
    <row r="102" s="404" customFormat="1" hidden="1" x14ac:dyDescent="0.2"/>
    <row r="103" s="404" customFormat="1" hidden="1" x14ac:dyDescent="0.2"/>
    <row r="104" s="404" customFormat="1" hidden="1" x14ac:dyDescent="0.2"/>
    <row r="105" s="404" customFormat="1" hidden="1" x14ac:dyDescent="0.2"/>
    <row r="106" s="404" customFormat="1" hidden="1" x14ac:dyDescent="0.2"/>
    <row r="107" s="404" customFormat="1" hidden="1" x14ac:dyDescent="0.2"/>
    <row r="108" s="404" customFormat="1" hidden="1" x14ac:dyDescent="0.2"/>
    <row r="109" s="404" customFormat="1" hidden="1" x14ac:dyDescent="0.2"/>
    <row r="110" s="404" customFormat="1" hidden="1" x14ac:dyDescent="0.2"/>
    <row r="111" s="404" customFormat="1" hidden="1" x14ac:dyDescent="0.2"/>
    <row r="112" s="404" customFormat="1" hidden="1" x14ac:dyDescent="0.2"/>
    <row r="113" s="404" customFormat="1" hidden="1" x14ac:dyDescent="0.2"/>
    <row r="114" s="404" customFormat="1" hidden="1" x14ac:dyDescent="0.2"/>
    <row r="115" s="404" customFormat="1" hidden="1" x14ac:dyDescent="0.2"/>
    <row r="116" s="404" customFormat="1" hidden="1" x14ac:dyDescent="0.2"/>
    <row r="117" s="404" customFormat="1" hidden="1" x14ac:dyDescent="0.2"/>
    <row r="118" s="404" customFormat="1" hidden="1" x14ac:dyDescent="0.2"/>
    <row r="119" s="404" customFormat="1" hidden="1" x14ac:dyDescent="0.2"/>
    <row r="120" s="404" customFormat="1" hidden="1" x14ac:dyDescent="0.2"/>
    <row r="121" s="404" customFormat="1" hidden="1" x14ac:dyDescent="0.2"/>
    <row r="122" s="404" customFormat="1" hidden="1" x14ac:dyDescent="0.2"/>
    <row r="123" s="404" customFormat="1" hidden="1" x14ac:dyDescent="0.2"/>
    <row r="124" s="404" customFormat="1" hidden="1" x14ac:dyDescent="0.2"/>
    <row r="125" s="404" customFormat="1" hidden="1" x14ac:dyDescent="0.2"/>
    <row r="126" s="404" customFormat="1" hidden="1" x14ac:dyDescent="0.2"/>
    <row r="127" s="404" customFormat="1" hidden="1" x14ac:dyDescent="0.2"/>
    <row r="128" s="404" customFormat="1" hidden="1" x14ac:dyDescent="0.2"/>
    <row r="129" s="404" customFormat="1" hidden="1" x14ac:dyDescent="0.2"/>
    <row r="130" s="404" customFormat="1" hidden="1" x14ac:dyDescent="0.2"/>
    <row r="131" s="404" customFormat="1" hidden="1" x14ac:dyDescent="0.2"/>
    <row r="132" s="404" customFormat="1" hidden="1" x14ac:dyDescent="0.2"/>
    <row r="133" s="404" customFormat="1" hidden="1" x14ac:dyDescent="0.2"/>
    <row r="134" s="404" customFormat="1" hidden="1" x14ac:dyDescent="0.2"/>
    <row r="135" s="404" customFormat="1" hidden="1" x14ac:dyDescent="0.2"/>
    <row r="136" s="404" customFormat="1" hidden="1" x14ac:dyDescent="0.2"/>
    <row r="137" s="404" customFormat="1" hidden="1" x14ac:dyDescent="0.2"/>
    <row r="138" s="404" customFormat="1" hidden="1" x14ac:dyDescent="0.2"/>
    <row r="139" s="404" customFormat="1" hidden="1" x14ac:dyDescent="0.2"/>
    <row r="140" s="404" customFormat="1" hidden="1" x14ac:dyDescent="0.2"/>
    <row r="141" s="404" customFormat="1" hidden="1" x14ac:dyDescent="0.2"/>
    <row r="142" s="404" customFormat="1" hidden="1" x14ac:dyDescent="0.2"/>
    <row r="143" s="404" customFormat="1" hidden="1" x14ac:dyDescent="0.2"/>
    <row r="144" s="404" customFormat="1" hidden="1" x14ac:dyDescent="0.2"/>
    <row r="145" s="404" customFormat="1" hidden="1" x14ac:dyDescent="0.2"/>
    <row r="146" s="404" customFormat="1" hidden="1" x14ac:dyDescent="0.2"/>
    <row r="147" s="404" customFormat="1" hidden="1" x14ac:dyDescent="0.2"/>
    <row r="148" s="404" customFormat="1" hidden="1" x14ac:dyDescent="0.2"/>
    <row r="149" s="404" customFormat="1" hidden="1" x14ac:dyDescent="0.2"/>
    <row r="150" s="404" customFormat="1" hidden="1" x14ac:dyDescent="0.2"/>
    <row r="151" s="404" customFormat="1" hidden="1" x14ac:dyDescent="0.2"/>
    <row r="152" s="404" customFormat="1" hidden="1" x14ac:dyDescent="0.2"/>
    <row r="153" s="404" customFormat="1" hidden="1" x14ac:dyDescent="0.2"/>
    <row r="154" s="404" customFormat="1" hidden="1" x14ac:dyDescent="0.2"/>
    <row r="155" s="404" customFormat="1" hidden="1" x14ac:dyDescent="0.2"/>
    <row r="156" s="404" customFormat="1" hidden="1" x14ac:dyDescent="0.2"/>
    <row r="157" s="404" customFormat="1" hidden="1" x14ac:dyDescent="0.2"/>
    <row r="158" s="404" customFormat="1" hidden="1" x14ac:dyDescent="0.2"/>
    <row r="159" s="404" customFormat="1" hidden="1" x14ac:dyDescent="0.2"/>
    <row r="160" s="404" customFormat="1" hidden="1" x14ac:dyDescent="0.2"/>
    <row r="161" s="404" customFormat="1" hidden="1" x14ac:dyDescent="0.2"/>
    <row r="162" s="404" customFormat="1" hidden="1" x14ac:dyDescent="0.2"/>
    <row r="163" s="404" customFormat="1" x14ac:dyDescent="0.2"/>
    <row r="164" s="404" customFormat="1" x14ac:dyDescent="0.2"/>
    <row r="165" s="404" customFormat="1" x14ac:dyDescent="0.2"/>
    <row r="166" s="404" customFormat="1" x14ac:dyDescent="0.2"/>
    <row r="167" s="404" customFormat="1" x14ac:dyDescent="0.2"/>
  </sheetData>
  <sheetProtection password="8366" sheet="1" objects="1" scenarios="1"/>
  <phoneticPr fontId="11" type="noConversion"/>
  <dataValidations disablePrompts="1" count="1">
    <dataValidation allowBlank="1" showErrorMessage="1" sqref="K1"/>
  </dataValidations>
  <pageMargins left="0.34" right="0.34" top="0.5" bottom="0.4" header="0.2" footer="0.2"/>
  <pageSetup paperSize="9" scale="82" orientation="portrait" r:id="rId1"/>
  <headerFooter alignWithMargins="0">
    <oddFooter>&amp;L&amp;8&amp;A&amp;R&amp;8&amp;P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showRowColHeaders="0" workbookViewId="0">
      <selection activeCell="F15" sqref="F15"/>
    </sheetView>
  </sheetViews>
  <sheetFormatPr defaultColWidth="0" defaultRowHeight="12.75" zeroHeight="1" x14ac:dyDescent="0.2"/>
  <cols>
    <col min="1" max="1" width="2.28515625" style="406" customWidth="1"/>
    <col min="2" max="2" width="5.7109375" style="406" customWidth="1"/>
    <col min="3" max="3" width="2.28515625" style="406" customWidth="1"/>
    <col min="4" max="4" width="2.28515625" style="417" customWidth="1"/>
    <col min="5" max="5" width="40.140625" style="417" customWidth="1"/>
    <col min="6" max="6" width="18.42578125" style="406" customWidth="1"/>
    <col min="7" max="7" width="0.7109375" style="406" customWidth="1"/>
    <col min="8" max="8" width="18.42578125" style="406" customWidth="1"/>
    <col min="9" max="9" width="0.7109375" style="406" customWidth="1"/>
    <col min="10" max="10" width="18.42578125" style="406" customWidth="1"/>
    <col min="11" max="11" width="0.7109375" style="406" customWidth="1"/>
    <col min="12" max="12" width="15.140625" style="406" customWidth="1"/>
    <col min="13" max="13" width="2.28515625" style="406" customWidth="1"/>
    <col min="14" max="16384" width="9.140625" hidden="1"/>
  </cols>
  <sheetData>
    <row r="1" spans="1:12" ht="14.25" thickBot="1" x14ac:dyDescent="0.3">
      <c r="B1" s="405" t="s">
        <v>599</v>
      </c>
      <c r="C1" s="404"/>
      <c r="D1" s="407"/>
      <c r="E1" s="404"/>
      <c r="F1" s="404"/>
      <c r="G1" s="418"/>
      <c r="H1" s="418"/>
      <c r="I1" s="404"/>
      <c r="K1" s="408" t="s">
        <v>656</v>
      </c>
      <c r="L1" s="409" t="s">
        <v>757</v>
      </c>
    </row>
    <row r="2" spans="1:12" ht="13.5" x14ac:dyDescent="0.25">
      <c r="B2" s="405" t="s">
        <v>410</v>
      </c>
    </row>
    <row r="3" spans="1:12" ht="13.5" x14ac:dyDescent="0.25">
      <c r="B3" s="405" t="s">
        <v>189</v>
      </c>
    </row>
    <row r="4" spans="1:12" ht="14.25" thickBot="1" x14ac:dyDescent="0.3">
      <c r="B4" s="405" t="s">
        <v>71</v>
      </c>
      <c r="K4" s="436"/>
    </row>
    <row r="5" spans="1:12" ht="13.5" thickTop="1" x14ac:dyDescent="0.2">
      <c r="A5" s="437"/>
      <c r="B5" s="943"/>
      <c r="C5" s="944"/>
      <c r="D5" s="944"/>
      <c r="E5" s="945"/>
      <c r="F5" s="946" t="s">
        <v>412</v>
      </c>
      <c r="G5" s="947"/>
      <c r="H5" s="947"/>
      <c r="I5" s="947"/>
      <c r="J5" s="948"/>
      <c r="K5" s="436"/>
      <c r="L5" s="949" t="s">
        <v>535</v>
      </c>
    </row>
    <row r="6" spans="1:12" ht="23.25" thickBot="1" x14ac:dyDescent="0.25">
      <c r="A6" s="437"/>
      <c r="B6" s="419" t="s">
        <v>342</v>
      </c>
      <c r="C6" s="442"/>
      <c r="D6" s="442"/>
      <c r="E6" s="443"/>
      <c r="F6" s="444" t="s">
        <v>589</v>
      </c>
      <c r="G6" s="445"/>
      <c r="H6" s="446" t="s">
        <v>591</v>
      </c>
      <c r="I6" s="445"/>
      <c r="J6" s="447" t="s">
        <v>413</v>
      </c>
      <c r="K6" s="436"/>
      <c r="L6" s="950"/>
    </row>
    <row r="7" spans="1:12" ht="13.5" thickTop="1" x14ac:dyDescent="0.2">
      <c r="F7" s="413"/>
      <c r="G7" s="420"/>
      <c r="H7" s="413"/>
      <c r="I7" s="420"/>
      <c r="J7" s="413"/>
      <c r="K7" s="436"/>
      <c r="L7" s="413"/>
    </row>
    <row r="8" spans="1:12" x14ac:dyDescent="0.2">
      <c r="B8" s="448" t="s">
        <v>281</v>
      </c>
      <c r="C8" s="417" t="s">
        <v>414</v>
      </c>
      <c r="F8" s="427"/>
      <c r="G8" s="449"/>
      <c r="H8" s="427"/>
      <c r="I8" s="449"/>
      <c r="J8" s="427"/>
      <c r="K8" s="449"/>
      <c r="L8" s="427"/>
    </row>
    <row r="9" spans="1:12" x14ac:dyDescent="0.2">
      <c r="B9" s="448" t="s">
        <v>283</v>
      </c>
      <c r="C9" s="417" t="s">
        <v>338</v>
      </c>
      <c r="F9" s="60"/>
      <c r="G9" s="449"/>
      <c r="H9" s="60"/>
      <c r="I9" s="449"/>
      <c r="J9" s="60"/>
      <c r="K9" s="449"/>
      <c r="L9" s="60"/>
    </row>
    <row r="10" spans="1:12" x14ac:dyDescent="0.2">
      <c r="B10" s="448" t="s">
        <v>284</v>
      </c>
      <c r="C10" s="417" t="s">
        <v>339</v>
      </c>
      <c r="F10" s="60"/>
      <c r="G10" s="449"/>
      <c r="H10" s="60"/>
      <c r="I10" s="449"/>
      <c r="J10" s="60"/>
      <c r="K10" s="449"/>
      <c r="L10" s="60"/>
    </row>
    <row r="11" spans="1:12" x14ac:dyDescent="0.2">
      <c r="B11" s="448" t="s">
        <v>285</v>
      </c>
      <c r="C11" s="417" t="s">
        <v>415</v>
      </c>
      <c r="F11" s="427"/>
      <c r="G11" s="449"/>
      <c r="H11" s="427"/>
      <c r="I11" s="449"/>
      <c r="J11" s="427"/>
      <c r="K11" s="449"/>
      <c r="L11" s="427"/>
    </row>
    <row r="12" spans="1:12" x14ac:dyDescent="0.2">
      <c r="B12" s="448" t="s">
        <v>286</v>
      </c>
      <c r="C12" s="417" t="s">
        <v>340</v>
      </c>
      <c r="F12" s="427"/>
      <c r="G12" s="449"/>
      <c r="H12" s="427"/>
      <c r="I12" s="449"/>
      <c r="J12" s="427"/>
      <c r="K12" s="449"/>
      <c r="L12" s="427"/>
    </row>
    <row r="13" spans="1:12" x14ac:dyDescent="0.2">
      <c r="B13" s="448" t="s">
        <v>121</v>
      </c>
      <c r="C13" s="417" t="s">
        <v>341</v>
      </c>
      <c r="F13" s="60"/>
      <c r="G13" s="414"/>
      <c r="H13" s="60"/>
      <c r="I13" s="414"/>
      <c r="J13" s="433"/>
      <c r="K13" s="433"/>
      <c r="L13" s="433"/>
    </row>
    <row r="14" spans="1:12" ht="6.75" customHeight="1" thickBot="1" x14ac:dyDescent="0.25">
      <c r="A14" s="418"/>
      <c r="B14" s="418"/>
      <c r="C14" s="418"/>
      <c r="D14" s="434"/>
      <c r="E14" s="434"/>
      <c r="F14" s="450"/>
      <c r="G14" s="450"/>
      <c r="H14" s="450"/>
      <c r="I14" s="450"/>
      <c r="J14" s="433"/>
      <c r="K14" s="433"/>
      <c r="L14" s="433"/>
    </row>
    <row r="15" spans="1:12" ht="13.5" thickBot="1" x14ac:dyDescent="0.25">
      <c r="B15" s="451" t="s">
        <v>122</v>
      </c>
      <c r="C15" s="422" t="s">
        <v>461</v>
      </c>
      <c r="D15" s="422"/>
      <c r="E15" s="422"/>
      <c r="F15" s="430">
        <f>F8-F9-F10+F11+F12-F13</f>
        <v>0</v>
      </c>
      <c r="G15" s="450"/>
      <c r="H15" s="430">
        <f>H8-H9-H10+H11+H12-H13</f>
        <v>0</v>
      </c>
      <c r="I15" s="450"/>
      <c r="J15" s="430">
        <f>J8-J9-J10+J11+J12</f>
        <v>0</v>
      </c>
      <c r="K15" s="450"/>
      <c r="L15" s="430">
        <f>L8-L9-L10+L11+L12</f>
        <v>0</v>
      </c>
    </row>
    <row r="16" spans="1:12" x14ac:dyDescent="0.2">
      <c r="A16" s="423"/>
      <c r="B16" s="423"/>
      <c r="C16" s="423"/>
      <c r="D16" s="422"/>
      <c r="E16" s="422"/>
      <c r="F16" s="452"/>
      <c r="G16" s="452"/>
      <c r="H16" s="452"/>
      <c r="I16" s="452"/>
      <c r="J16" s="452"/>
      <c r="K16" s="452"/>
      <c r="L16" s="452"/>
    </row>
    <row r="17" spans="1:12" x14ac:dyDescent="0.2">
      <c r="A17" s="423"/>
      <c r="B17" s="423"/>
      <c r="C17" s="423"/>
      <c r="D17" s="422"/>
      <c r="E17" s="422"/>
      <c r="F17" s="452"/>
      <c r="G17" s="452"/>
      <c r="H17" s="452"/>
      <c r="I17" s="452"/>
      <c r="J17" s="452"/>
      <c r="K17" s="452"/>
      <c r="L17" s="452"/>
    </row>
    <row r="18" spans="1:12" ht="13.5" thickBot="1" x14ac:dyDescent="0.25">
      <c r="A18" s="423"/>
      <c r="F18" s="452"/>
      <c r="G18" s="452"/>
      <c r="H18" s="452"/>
      <c r="I18" s="452"/>
      <c r="J18" s="452"/>
      <c r="K18" s="452"/>
      <c r="L18" s="452"/>
    </row>
    <row r="19" spans="1:12" ht="13.5" thickTop="1" x14ac:dyDescent="0.2">
      <c r="A19" s="423"/>
      <c r="B19" s="943"/>
      <c r="C19" s="944"/>
      <c r="D19" s="944"/>
      <c r="E19" s="945"/>
      <c r="F19" s="452"/>
      <c r="G19" s="452"/>
      <c r="H19" s="452"/>
      <c r="I19" s="452"/>
      <c r="J19" s="452"/>
      <c r="K19" s="452"/>
      <c r="L19" s="951" t="s">
        <v>188</v>
      </c>
    </row>
    <row r="20" spans="1:12" ht="13.5" thickBot="1" x14ac:dyDescent="0.25">
      <c r="A20" s="423"/>
      <c r="B20" s="419" t="s">
        <v>187</v>
      </c>
      <c r="C20" s="613"/>
      <c r="D20" s="613"/>
      <c r="E20" s="614"/>
      <c r="F20" s="452"/>
      <c r="G20" s="452"/>
      <c r="H20" s="452"/>
      <c r="I20" s="452"/>
      <c r="J20" s="452"/>
      <c r="K20" s="452"/>
      <c r="L20" s="952"/>
    </row>
    <row r="21" spans="1:12" ht="13.5" thickTop="1" x14ac:dyDescent="0.2">
      <c r="A21" s="423"/>
      <c r="B21" s="420"/>
      <c r="F21" s="452"/>
      <c r="G21" s="452"/>
      <c r="H21" s="452"/>
      <c r="I21" s="452"/>
      <c r="J21" s="452"/>
      <c r="K21" s="452"/>
      <c r="L21" s="453"/>
    </row>
    <row r="22" spans="1:12" x14ac:dyDescent="0.2">
      <c r="A22" s="423"/>
      <c r="B22" s="448" t="s">
        <v>287</v>
      </c>
      <c r="C22" s="417" t="s">
        <v>417</v>
      </c>
      <c r="F22" s="452"/>
      <c r="G22" s="452"/>
      <c r="H22" s="452"/>
      <c r="I22" s="452"/>
      <c r="J22" s="452"/>
      <c r="K22" s="452"/>
      <c r="L22" s="427">
        <v>0</v>
      </c>
    </row>
    <row r="23" spans="1:12" x14ac:dyDescent="0.2">
      <c r="A23" s="423"/>
      <c r="C23" s="417"/>
      <c r="F23" s="452"/>
      <c r="G23" s="452"/>
      <c r="H23" s="452"/>
      <c r="I23" s="452"/>
      <c r="J23" s="452"/>
      <c r="K23" s="452"/>
      <c r="L23" s="454"/>
    </row>
    <row r="24" spans="1:12" x14ac:dyDescent="0.2">
      <c r="A24" s="423"/>
      <c r="B24" s="448" t="s">
        <v>289</v>
      </c>
      <c r="C24" s="417" t="s">
        <v>418</v>
      </c>
      <c r="F24" s="452"/>
      <c r="G24" s="452"/>
      <c r="H24" s="452"/>
      <c r="I24" s="452"/>
      <c r="J24" s="452"/>
      <c r="K24" s="452"/>
      <c r="L24" s="427">
        <v>0</v>
      </c>
    </row>
    <row r="25" spans="1:12" x14ac:dyDescent="0.2">
      <c r="A25" s="423"/>
      <c r="C25" s="417"/>
      <c r="F25" s="452"/>
      <c r="G25" s="452"/>
      <c r="H25" s="452"/>
      <c r="I25" s="452"/>
      <c r="J25" s="452"/>
      <c r="K25" s="452"/>
      <c r="L25" s="454"/>
    </row>
    <row r="26" spans="1:12" x14ac:dyDescent="0.2">
      <c r="A26" s="423"/>
      <c r="B26" s="448" t="s">
        <v>288</v>
      </c>
      <c r="C26" s="417" t="s">
        <v>153</v>
      </c>
      <c r="F26" s="452"/>
      <c r="G26" s="452"/>
      <c r="H26" s="452"/>
      <c r="I26" s="452"/>
      <c r="J26" s="452"/>
      <c r="K26" s="452"/>
      <c r="L26" s="427">
        <v>0</v>
      </c>
    </row>
    <row r="27" spans="1:12" ht="13.5" thickBot="1" x14ac:dyDescent="0.25">
      <c r="A27" s="423"/>
      <c r="C27" s="417"/>
      <c r="F27" s="452"/>
      <c r="G27" s="452"/>
      <c r="H27" s="452"/>
      <c r="I27" s="452"/>
      <c r="J27" s="452"/>
      <c r="K27" s="452"/>
      <c r="L27" s="454"/>
    </row>
    <row r="28" spans="1:12" ht="13.5" thickBot="1" x14ac:dyDescent="0.25">
      <c r="A28" s="423"/>
      <c r="B28" s="451" t="s">
        <v>125</v>
      </c>
      <c r="C28" s="422" t="s">
        <v>25</v>
      </c>
      <c r="F28" s="452"/>
      <c r="G28" s="452"/>
      <c r="H28" s="452"/>
      <c r="I28" s="452"/>
      <c r="J28" s="452"/>
      <c r="K28" s="452"/>
      <c r="L28" s="455">
        <f>L22-L24+L26</f>
        <v>0</v>
      </c>
    </row>
    <row r="29" spans="1:12" x14ac:dyDescent="0.2">
      <c r="A29" s="423"/>
      <c r="B29" s="423"/>
      <c r="C29" s="423"/>
      <c r="D29" s="422"/>
      <c r="E29" s="422"/>
      <c r="F29" s="423"/>
      <c r="G29" s="423"/>
      <c r="H29" s="423"/>
      <c r="I29" s="423"/>
      <c r="J29" s="423"/>
      <c r="K29" s="423"/>
      <c r="L29" s="423"/>
    </row>
    <row r="30" spans="1:12" ht="13.5" thickBot="1" x14ac:dyDescent="0.25">
      <c r="B30" s="423" t="s">
        <v>681</v>
      </c>
      <c r="D30" s="406"/>
      <c r="F30" s="417"/>
      <c r="G30" s="434"/>
      <c r="H30" s="434"/>
      <c r="J30" s="418"/>
      <c r="L30" s="418"/>
    </row>
    <row r="31" spans="1:12" ht="13.5" thickBot="1" x14ac:dyDescent="0.25">
      <c r="B31" s="424"/>
      <c r="D31" s="406" t="s">
        <v>335</v>
      </c>
      <c r="F31" s="417"/>
      <c r="G31" s="434"/>
      <c r="H31" s="434"/>
      <c r="J31" s="418"/>
      <c r="L31" s="418"/>
    </row>
    <row r="32" spans="1:12" ht="13.5" thickBot="1" x14ac:dyDescent="0.25">
      <c r="B32" s="425"/>
      <c r="D32" s="406" t="s">
        <v>336</v>
      </c>
      <c r="F32" s="417"/>
      <c r="G32" s="434"/>
      <c r="H32" s="434"/>
      <c r="J32" s="418"/>
      <c r="L32" s="418"/>
    </row>
    <row r="33" spans="2:13" x14ac:dyDescent="0.2">
      <c r="B33" s="456" t="s">
        <v>267</v>
      </c>
      <c r="D33" s="417" t="s">
        <v>460</v>
      </c>
      <c r="E33" s="407"/>
      <c r="F33" s="407"/>
      <c r="G33" s="434"/>
      <c r="H33" s="434"/>
      <c r="I33" s="404"/>
      <c r="J33" s="418"/>
      <c r="K33" s="404"/>
      <c r="L33" s="418"/>
      <c r="M33" s="404"/>
    </row>
    <row r="34" spans="2:13" x14ac:dyDescent="0.2">
      <c r="B34" s="426" t="s">
        <v>162</v>
      </c>
      <c r="D34" s="941" t="s">
        <v>416</v>
      </c>
      <c r="E34" s="942"/>
      <c r="F34" s="942"/>
      <c r="G34" s="942"/>
      <c r="H34" s="942"/>
      <c r="I34" s="942"/>
      <c r="J34" s="942"/>
      <c r="K34" s="942"/>
      <c r="L34" s="942"/>
    </row>
    <row r="35" spans="2:13" x14ac:dyDescent="0.2">
      <c r="B35" s="426" t="s">
        <v>163</v>
      </c>
      <c r="D35" s="417" t="s">
        <v>670</v>
      </c>
    </row>
    <row r="36" spans="2:13" x14ac:dyDescent="0.2"/>
    <row r="37" spans="2:13" hidden="1" x14ac:dyDescent="0.2"/>
    <row r="38" spans="2:13" hidden="1" x14ac:dyDescent="0.2"/>
    <row r="39" spans="2:13" hidden="1" x14ac:dyDescent="0.2"/>
    <row r="40" spans="2:13" hidden="1" x14ac:dyDescent="0.2"/>
    <row r="41" spans="2:13" hidden="1" x14ac:dyDescent="0.2"/>
    <row r="42" spans="2:13" hidden="1" x14ac:dyDescent="0.2"/>
    <row r="43" spans="2:13" hidden="1" x14ac:dyDescent="0.2"/>
    <row r="44" spans="2:13" hidden="1" x14ac:dyDescent="0.2"/>
    <row r="45" spans="2:13" hidden="1" x14ac:dyDescent="0.2"/>
    <row r="46" spans="2:13" hidden="1" x14ac:dyDescent="0.2"/>
    <row r="47" spans="2:13" hidden="1" x14ac:dyDescent="0.2"/>
    <row r="48" spans="2:13" hidden="1" x14ac:dyDescent="0.2"/>
    <row r="49" spans="9:9" hidden="1" x14ac:dyDescent="0.2"/>
    <row r="50" spans="9:9" hidden="1" x14ac:dyDescent="0.2"/>
    <row r="51" spans="9:9" hidden="1" x14ac:dyDescent="0.2"/>
    <row r="52" spans="9:9" hidden="1" x14ac:dyDescent="0.2">
      <c r="I52" s="418"/>
    </row>
    <row r="53" spans="9:9" hidden="1" x14ac:dyDescent="0.2"/>
    <row r="54" spans="9:9" hidden="1" x14ac:dyDescent="0.2"/>
    <row r="55" spans="9:9" hidden="1" x14ac:dyDescent="0.2"/>
    <row r="56" spans="9:9" hidden="1" x14ac:dyDescent="0.2"/>
    <row r="57" spans="9:9" hidden="1" x14ac:dyDescent="0.2"/>
    <row r="58" spans="9:9" hidden="1" x14ac:dyDescent="0.2"/>
    <row r="59" spans="9:9" hidden="1" x14ac:dyDescent="0.2"/>
    <row r="60" spans="9:9" hidden="1" x14ac:dyDescent="0.2"/>
    <row r="61" spans="9:9" hidden="1" x14ac:dyDescent="0.2"/>
    <row r="62" spans="9:9" hidden="1" x14ac:dyDescent="0.2"/>
    <row r="63" spans="9:9" hidden="1" x14ac:dyDescent="0.2"/>
    <row r="64" spans="9: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sheetData>
  <sheetProtection password="8366" sheet="1" objects="1" scenarios="1"/>
  <mergeCells count="6">
    <mergeCell ref="D34:L34"/>
    <mergeCell ref="B5:E5"/>
    <mergeCell ref="F5:J5"/>
    <mergeCell ref="L5:L6"/>
    <mergeCell ref="B19:E19"/>
    <mergeCell ref="L19:L20"/>
  </mergeCells>
  <dataValidations count="3">
    <dataValidation type="whole" operator="greaterThanOrEqual" allowBlank="1" showInputMessage="1" showErrorMessage="1" error="Please enter the amount in positive figures" sqref="F9:F10 H9:H10 J9:J10 F13 H13">
      <formula1>0</formula1>
    </dataValidation>
    <dataValidation operator="greaterThan" allowBlank="1" showInputMessage="1" showErrorMessage="1" error="Please enter the amount in positive figures" sqref="H11:H12 J11:J13 L8:L13 J8 H8 F8 F11:F12"/>
    <dataValidation allowBlank="1" showErrorMessage="1" sqref="L1"/>
  </dataValidation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75"/>
  <sheetViews>
    <sheetView showGridLines="0" showRowColHeaders="0" workbookViewId="0">
      <selection activeCell="B2" sqref="B2"/>
    </sheetView>
  </sheetViews>
  <sheetFormatPr defaultColWidth="0" defaultRowHeight="11.25" zeroHeight="1" x14ac:dyDescent="0.2"/>
  <cols>
    <col min="1" max="1" width="2.28515625" style="406" customWidth="1"/>
    <col min="2" max="2" width="5.7109375" style="406" customWidth="1"/>
    <col min="3" max="3" width="2.28515625" style="406" customWidth="1"/>
    <col min="4" max="4" width="2.28515625" style="417" customWidth="1"/>
    <col min="5" max="5" width="35.140625" style="417" customWidth="1"/>
    <col min="6" max="6" width="17.42578125" style="406" customWidth="1"/>
    <col min="7" max="7" width="0.7109375" style="406" customWidth="1"/>
    <col min="8" max="8" width="17.42578125" style="406" customWidth="1"/>
    <col min="9" max="9" width="0.7109375" style="406" customWidth="1"/>
    <col min="10" max="10" width="17.42578125" style="406" customWidth="1"/>
    <col min="11" max="11" width="0.7109375" style="406" customWidth="1"/>
    <col min="12" max="12" width="17.42578125" style="406" customWidth="1"/>
    <col min="13" max="13" width="0.7109375" style="406" customWidth="1"/>
    <col min="14" max="14" width="17.42578125" style="406" customWidth="1"/>
    <col min="15" max="15" width="2.28515625" style="406" customWidth="1"/>
    <col min="16" max="16" width="2.28515625" style="417" hidden="1" customWidth="1"/>
    <col min="17" max="17" width="63.28515625" style="417" hidden="1" customWidth="1"/>
    <col min="18" max="18" width="18.7109375" style="406" hidden="1" customWidth="1"/>
    <col min="19" max="19" width="0" style="406" hidden="1" customWidth="1"/>
    <col min="20" max="20" width="63.28515625" style="406" hidden="1" customWidth="1"/>
    <col min="21" max="22" width="18.7109375" style="406" hidden="1" customWidth="1"/>
    <col min="23" max="16384" width="0" style="406" hidden="1"/>
  </cols>
  <sheetData>
    <row r="1" spans="2:17" ht="13.5" thickBot="1" x14ac:dyDescent="0.3">
      <c r="B1" s="405" t="str">
        <f>'Sec C3 Provisions for Losses'!B1</f>
        <v>SECTION C</v>
      </c>
      <c r="C1" s="404"/>
      <c r="D1" s="407"/>
      <c r="E1" s="404"/>
      <c r="F1" s="418"/>
      <c r="G1" s="418"/>
      <c r="H1" s="404"/>
      <c r="I1" s="418"/>
      <c r="J1" s="418"/>
      <c r="K1" s="404"/>
      <c r="M1" s="408" t="s">
        <v>656</v>
      </c>
      <c r="N1" s="409" t="str">
        <f>IF('Sec A Balance Sheet'!J1=0," ",'Sec A Balance Sheet'!J1)</f>
        <v>USD '000</v>
      </c>
    </row>
    <row r="2" spans="2:17" ht="12.75" x14ac:dyDescent="0.25">
      <c r="B2" s="405" t="s">
        <v>671</v>
      </c>
    </row>
    <row r="3" spans="2:17" x14ac:dyDescent="0.2"/>
    <row r="4" spans="2:17" ht="12" thickBot="1" x14ac:dyDescent="0.25">
      <c r="M4" s="436"/>
    </row>
    <row r="5" spans="2:17" s="437" customFormat="1" ht="12" customHeight="1" thickTop="1" x14ac:dyDescent="0.2">
      <c r="B5" s="943"/>
      <c r="C5" s="944"/>
      <c r="D5" s="944"/>
      <c r="E5" s="945"/>
      <c r="F5" s="956" t="s">
        <v>419</v>
      </c>
      <c r="G5" s="957"/>
      <c r="H5" s="957"/>
      <c r="I5" s="957"/>
      <c r="J5" s="958"/>
      <c r="K5" s="410"/>
      <c r="L5" s="959" t="s">
        <v>420</v>
      </c>
      <c r="M5" s="457"/>
      <c r="N5" s="949" t="s">
        <v>272</v>
      </c>
      <c r="O5" s="406"/>
      <c r="P5" s="441"/>
      <c r="Q5" s="441"/>
    </row>
    <row r="6" spans="2:17" s="437" customFormat="1" ht="12.75" customHeight="1" x14ac:dyDescent="0.2">
      <c r="B6" s="438"/>
      <c r="C6" s="439"/>
      <c r="D6" s="439"/>
      <c r="E6" s="440"/>
      <c r="F6" s="458"/>
      <c r="G6" s="459"/>
      <c r="H6" s="954" t="s">
        <v>591</v>
      </c>
      <c r="I6" s="954"/>
      <c r="J6" s="955"/>
      <c r="K6" s="410"/>
      <c r="L6" s="960"/>
      <c r="M6" s="457"/>
      <c r="N6" s="953"/>
      <c r="O6" s="406"/>
      <c r="P6" s="441"/>
      <c r="Q6" s="441"/>
    </row>
    <row r="7" spans="2:17" s="437" customFormat="1" ht="42.75" customHeight="1" thickBot="1" x14ac:dyDescent="0.25">
      <c r="B7" s="438"/>
      <c r="C7" s="439"/>
      <c r="D7" s="439"/>
      <c r="F7" s="460" t="s">
        <v>589</v>
      </c>
      <c r="G7" s="446"/>
      <c r="H7" s="446" t="s">
        <v>421</v>
      </c>
      <c r="I7" s="446"/>
      <c r="J7" s="461" t="s">
        <v>197</v>
      </c>
      <c r="L7" s="961"/>
      <c r="M7" s="457"/>
      <c r="N7" s="950"/>
      <c r="O7" s="406"/>
      <c r="P7" s="441"/>
      <c r="Q7" s="441"/>
    </row>
    <row r="8" spans="2:17" ht="12.75" thickTop="1" thickBot="1" x14ac:dyDescent="0.25">
      <c r="F8" s="412" t="s">
        <v>273</v>
      </c>
      <c r="G8" s="412"/>
      <c r="H8" s="412" t="s">
        <v>277</v>
      </c>
      <c r="I8" s="412"/>
      <c r="J8" s="412" t="s">
        <v>725</v>
      </c>
      <c r="K8" s="412"/>
      <c r="L8" s="412" t="s">
        <v>274</v>
      </c>
      <c r="M8" s="462"/>
      <c r="N8" s="412" t="s">
        <v>422</v>
      </c>
    </row>
    <row r="9" spans="2:17" ht="12" thickBot="1" x14ac:dyDescent="0.25">
      <c r="B9" s="463">
        <v>1</v>
      </c>
      <c r="C9" s="417" t="s">
        <v>414</v>
      </c>
      <c r="D9" s="406"/>
      <c r="F9" s="427"/>
      <c r="G9" s="454"/>
      <c r="H9" s="427"/>
      <c r="I9" s="454"/>
      <c r="J9" s="427"/>
      <c r="K9" s="454"/>
      <c r="L9" s="427"/>
      <c r="M9" s="449"/>
      <c r="N9" s="430">
        <f>F9+H9+J9+L9</f>
        <v>0</v>
      </c>
    </row>
    <row r="10" spans="2:17" ht="4.5" customHeight="1" thickBot="1" x14ac:dyDescent="0.25">
      <c r="B10" s="463"/>
      <c r="C10" s="417"/>
      <c r="D10" s="406"/>
      <c r="F10" s="454"/>
      <c r="G10" s="454"/>
      <c r="H10" s="454"/>
      <c r="I10" s="454"/>
      <c r="J10" s="454"/>
      <c r="K10" s="454"/>
      <c r="L10" s="454"/>
      <c r="M10" s="454"/>
      <c r="N10" s="452"/>
    </row>
    <row r="11" spans="2:17" ht="12" thickBot="1" x14ac:dyDescent="0.25">
      <c r="B11" s="463">
        <v>2</v>
      </c>
      <c r="C11" s="417" t="s">
        <v>423</v>
      </c>
      <c r="D11" s="406"/>
      <c r="F11" s="427"/>
      <c r="G11" s="454"/>
      <c r="H11" s="427"/>
      <c r="I11" s="454"/>
      <c r="J11" s="427"/>
      <c r="K11" s="454"/>
      <c r="L11" s="427"/>
      <c r="M11" s="449"/>
      <c r="N11" s="430">
        <f>F11+H11+J11+L11</f>
        <v>0</v>
      </c>
    </row>
    <row r="12" spans="2:17" ht="4.5" customHeight="1" thickBot="1" x14ac:dyDescent="0.25">
      <c r="B12" s="463"/>
      <c r="C12" s="417"/>
      <c r="D12" s="406"/>
      <c r="F12" s="454"/>
      <c r="G12" s="454"/>
      <c r="H12" s="454"/>
      <c r="I12" s="454"/>
      <c r="J12" s="454"/>
      <c r="K12" s="454"/>
      <c r="L12" s="454"/>
      <c r="M12" s="454"/>
      <c r="N12" s="452"/>
    </row>
    <row r="13" spans="2:17" ht="12" thickBot="1" x14ac:dyDescent="0.25">
      <c r="B13" s="463">
        <v>3</v>
      </c>
      <c r="C13" s="417" t="s">
        <v>424</v>
      </c>
      <c r="D13" s="406"/>
      <c r="F13" s="430">
        <f>F9+F11</f>
        <v>0</v>
      </c>
      <c r="G13" s="452"/>
      <c r="H13" s="430">
        <f>H9+H11</f>
        <v>0</v>
      </c>
      <c r="I13" s="452"/>
      <c r="J13" s="430">
        <f>J9+J11</f>
        <v>0</v>
      </c>
      <c r="K13" s="452"/>
      <c r="L13" s="430">
        <f>L9+L11</f>
        <v>0</v>
      </c>
      <c r="M13" s="449"/>
      <c r="N13" s="430">
        <f>N9+N11</f>
        <v>0</v>
      </c>
    </row>
    <row r="14" spans="2:17" ht="4.5" customHeight="1" x14ac:dyDescent="0.2">
      <c r="B14" s="463"/>
      <c r="C14" s="417"/>
      <c r="D14" s="406"/>
      <c r="F14" s="454"/>
      <c r="G14" s="454"/>
      <c r="H14" s="454"/>
      <c r="I14" s="454"/>
      <c r="J14" s="454"/>
      <c r="K14" s="454"/>
      <c r="L14" s="454"/>
      <c r="M14" s="454"/>
      <c r="N14" s="452"/>
    </row>
    <row r="15" spans="2:17" x14ac:dyDescent="0.2">
      <c r="B15" s="463"/>
      <c r="C15" s="417" t="s">
        <v>425</v>
      </c>
      <c r="D15" s="406"/>
      <c r="F15" s="454"/>
      <c r="G15" s="454"/>
      <c r="H15" s="454"/>
      <c r="I15" s="454"/>
      <c r="J15" s="454"/>
      <c r="K15" s="454"/>
      <c r="L15" s="454"/>
      <c r="M15" s="449"/>
      <c r="N15" s="452"/>
    </row>
    <row r="16" spans="2:17" ht="4.5" customHeight="1" thickBot="1" x14ac:dyDescent="0.25">
      <c r="B16" s="463"/>
      <c r="C16" s="417"/>
      <c r="D16" s="406"/>
      <c r="F16" s="454"/>
      <c r="G16" s="454"/>
      <c r="H16" s="454"/>
      <c r="I16" s="454"/>
      <c r="J16" s="454"/>
      <c r="K16" s="454"/>
      <c r="L16" s="454"/>
      <c r="M16" s="454"/>
      <c r="N16" s="452"/>
    </row>
    <row r="17" spans="1:17" ht="12" thickBot="1" x14ac:dyDescent="0.25">
      <c r="B17" s="463">
        <v>4</v>
      </c>
      <c r="C17" s="417"/>
      <c r="D17" s="406" t="s">
        <v>426</v>
      </c>
      <c r="F17" s="427"/>
      <c r="G17" s="454"/>
      <c r="H17" s="427"/>
      <c r="I17" s="454"/>
      <c r="J17" s="427"/>
      <c r="K17" s="454"/>
      <c r="L17" s="427"/>
      <c r="M17" s="449"/>
      <c r="N17" s="430">
        <f>F17+H17+J17+L17</f>
        <v>0</v>
      </c>
    </row>
    <row r="18" spans="1:17" ht="4.5" customHeight="1" thickBot="1" x14ac:dyDescent="0.25">
      <c r="B18" s="463"/>
      <c r="C18" s="417"/>
      <c r="D18" s="406"/>
      <c r="F18" s="454"/>
      <c r="G18" s="454"/>
      <c r="H18" s="454"/>
      <c r="I18" s="454"/>
      <c r="J18" s="454"/>
      <c r="K18" s="454"/>
      <c r="L18" s="454"/>
      <c r="M18" s="454"/>
      <c r="N18" s="452"/>
    </row>
    <row r="19" spans="1:17" ht="12" thickBot="1" x14ac:dyDescent="0.25">
      <c r="B19" s="463">
        <v>5</v>
      </c>
      <c r="C19" s="417"/>
      <c r="D19" s="406" t="s">
        <v>427</v>
      </c>
      <c r="F19" s="427"/>
      <c r="G19" s="454"/>
      <c r="H19" s="427"/>
      <c r="I19" s="454"/>
      <c r="J19" s="427"/>
      <c r="K19" s="454"/>
      <c r="L19" s="427"/>
      <c r="M19" s="449"/>
      <c r="N19" s="430">
        <f>F19+H19+J19+L19</f>
        <v>0</v>
      </c>
    </row>
    <row r="20" spans="1:17" ht="4.5" customHeight="1" thickBot="1" x14ac:dyDescent="0.25">
      <c r="B20" s="463"/>
      <c r="C20" s="417"/>
      <c r="D20" s="406"/>
      <c r="F20" s="454"/>
      <c r="G20" s="454"/>
      <c r="H20" s="454"/>
      <c r="I20" s="454"/>
      <c r="J20" s="454"/>
      <c r="K20" s="454"/>
      <c r="L20" s="454"/>
      <c r="M20" s="454"/>
      <c r="N20" s="452"/>
    </row>
    <row r="21" spans="1:17" ht="12" thickBot="1" x14ac:dyDescent="0.25">
      <c r="A21" s="423"/>
      <c r="B21" s="463">
        <v>6</v>
      </c>
      <c r="C21" s="423" t="s">
        <v>428</v>
      </c>
      <c r="D21" s="423"/>
      <c r="E21" s="422"/>
      <c r="F21" s="430">
        <f>F13-F17-F19</f>
        <v>0</v>
      </c>
      <c r="G21" s="452"/>
      <c r="H21" s="430">
        <f>H13-H17-H19</f>
        <v>0</v>
      </c>
      <c r="I21" s="452"/>
      <c r="J21" s="430">
        <f>J13-J17-J19</f>
        <v>0</v>
      </c>
      <c r="K21" s="452"/>
      <c r="L21" s="430">
        <f>L13-L17-L19</f>
        <v>0</v>
      </c>
      <c r="M21" s="452"/>
      <c r="N21" s="430">
        <f>N13-N17-N19</f>
        <v>0</v>
      </c>
      <c r="P21" s="422"/>
    </row>
    <row r="22" spans="1:17" x14ac:dyDescent="0.2">
      <c r="A22" s="423"/>
      <c r="B22" s="423"/>
      <c r="C22" s="423"/>
      <c r="D22" s="422"/>
      <c r="E22" s="422"/>
      <c r="M22" s="423"/>
      <c r="N22" s="423"/>
      <c r="P22" s="422"/>
    </row>
    <row r="23" spans="1:17" ht="12" thickBot="1" x14ac:dyDescent="0.25">
      <c r="B23" s="423" t="s">
        <v>681</v>
      </c>
      <c r="D23" s="406"/>
      <c r="N23" s="418"/>
      <c r="P23" s="406"/>
      <c r="Q23" s="406"/>
    </row>
    <row r="24" spans="1:17" ht="12" thickBot="1" x14ac:dyDescent="0.25">
      <c r="B24" s="424"/>
      <c r="D24" s="406" t="s">
        <v>335</v>
      </c>
      <c r="F24" s="434"/>
      <c r="G24" s="434"/>
      <c r="H24" s="417"/>
      <c r="I24" s="434"/>
      <c r="J24" s="434"/>
      <c r="L24" s="418"/>
      <c r="N24" s="418"/>
      <c r="P24" s="406"/>
      <c r="Q24" s="406"/>
    </row>
    <row r="25" spans="1:17" ht="12" thickBot="1" x14ac:dyDescent="0.25">
      <c r="B25" s="425"/>
      <c r="D25" s="406" t="s">
        <v>336</v>
      </c>
      <c r="F25" s="434"/>
      <c r="G25" s="434"/>
      <c r="H25" s="417"/>
      <c r="I25" s="434"/>
      <c r="J25" s="434"/>
      <c r="L25" s="418"/>
      <c r="N25" s="418"/>
      <c r="P25" s="406"/>
      <c r="Q25" s="406"/>
    </row>
    <row r="26" spans="1:17" x14ac:dyDescent="0.2"/>
    <row r="27" spans="1:17" hidden="1" x14ac:dyDescent="0.2"/>
    <row r="28" spans="1:17" hidden="1" x14ac:dyDescent="0.2"/>
    <row r="29" spans="1:17" hidden="1" x14ac:dyDescent="0.2"/>
    <row r="30" spans="1:17" hidden="1" x14ac:dyDescent="0.2"/>
    <row r="31" spans="1:17" hidden="1" x14ac:dyDescent="0.2"/>
    <row r="32" spans="1:1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sheetData>
  <sheetProtection password="8366" sheet="1" objects="1" scenarios="1"/>
  <mergeCells count="5">
    <mergeCell ref="N5:N7"/>
    <mergeCell ref="B5:E5"/>
    <mergeCell ref="H6:J6"/>
    <mergeCell ref="F5:J5"/>
    <mergeCell ref="L5:L7"/>
  </mergeCells>
  <phoneticPr fontId="11" type="noConversion"/>
  <dataValidations count="1">
    <dataValidation allowBlank="1" showErrorMessage="1" sqref="N1"/>
  </dataValidations>
  <pageMargins left="0.34" right="0.34" top="0.5" bottom="0.4" header="0.2" footer="0.2"/>
  <pageSetup paperSize="9" orientation="landscape" r:id="rId1"/>
  <headerFooter alignWithMargins="0">
    <oddFooter>&amp;L&amp;8&amp;A&amp;R&amp;8&amp;P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T134"/>
  <sheetViews>
    <sheetView topLeftCell="A19" workbookViewId="0">
      <selection activeCell="J7" sqref="J7"/>
    </sheetView>
  </sheetViews>
  <sheetFormatPr defaultColWidth="0" defaultRowHeight="11.25" zeroHeight="1" x14ac:dyDescent="0.2"/>
  <cols>
    <col min="1" max="1" width="2.42578125" style="464" customWidth="1"/>
    <col min="2" max="2" width="5.7109375" style="464" customWidth="1"/>
    <col min="3" max="4" width="2.42578125" style="464" customWidth="1"/>
    <col min="5" max="5" width="37.85546875" style="464" customWidth="1"/>
    <col min="6" max="6" width="14" style="464" customWidth="1"/>
    <col min="7" max="7" width="10" style="464" customWidth="1"/>
    <col min="8" max="12" width="20.85546875" style="464" customWidth="1"/>
    <col min="13" max="13" width="2.42578125" style="464" customWidth="1"/>
    <col min="14" max="14" width="14.42578125" style="464" hidden="1" customWidth="1"/>
    <col min="15" max="15" width="9.28515625" style="464" hidden="1" customWidth="1"/>
    <col min="16" max="16" width="10.28515625" style="464" hidden="1" customWidth="1"/>
    <col min="17" max="17" width="27.42578125" style="464" hidden="1" customWidth="1"/>
    <col min="18" max="16384" width="0" style="464" hidden="1"/>
  </cols>
  <sheetData>
    <row r="1" spans="2:12" ht="13.5" thickBot="1" x14ac:dyDescent="0.3">
      <c r="B1" s="405" t="str">
        <f>'Sec C4 Movement in FV'!B1</f>
        <v>SECTION C</v>
      </c>
      <c r="J1" s="465" t="s">
        <v>656</v>
      </c>
      <c r="K1" s="465"/>
      <c r="L1" s="466" t="str">
        <f>IF('Sec A Balance Sheet'!J1=0," ",'Sec A Balance Sheet'!J1)</f>
        <v>USD '000</v>
      </c>
    </row>
    <row r="2" spans="2:12" ht="12.75" x14ac:dyDescent="0.25">
      <c r="B2" s="467" t="s">
        <v>673</v>
      </c>
    </row>
    <row r="3" spans="2:12" x14ac:dyDescent="0.2">
      <c r="L3" s="468"/>
    </row>
    <row r="4" spans="2:12" ht="12" thickBot="1" x14ac:dyDescent="0.25">
      <c r="L4" s="468"/>
    </row>
    <row r="5" spans="2:12" ht="48.75" customHeight="1" thickTop="1" thickBot="1" x14ac:dyDescent="0.25">
      <c r="B5" s="469" t="s">
        <v>429</v>
      </c>
      <c r="C5" s="962" t="s">
        <v>430</v>
      </c>
      <c r="D5" s="962"/>
      <c r="E5" s="962"/>
      <c r="F5" s="470" t="s">
        <v>724</v>
      </c>
      <c r="G5" s="470" t="s">
        <v>190</v>
      </c>
      <c r="H5" s="470" t="s">
        <v>431</v>
      </c>
      <c r="I5" s="470" t="s">
        <v>432</v>
      </c>
      <c r="J5" s="470" t="s">
        <v>433</v>
      </c>
      <c r="K5" s="471" t="s">
        <v>1050</v>
      </c>
      <c r="L5" s="471" t="s">
        <v>434</v>
      </c>
    </row>
    <row r="6" spans="2:12" s="472" customFormat="1" ht="5.25" customHeight="1" thickTop="1" thickBot="1" x14ac:dyDescent="0.25">
      <c r="B6" s="473"/>
      <c r="C6" s="473"/>
      <c r="D6" s="473"/>
      <c r="E6" s="473"/>
      <c r="F6" s="474"/>
      <c r="G6" s="474"/>
      <c r="H6" s="474"/>
      <c r="I6" s="474"/>
      <c r="J6" s="474"/>
      <c r="K6" s="842"/>
      <c r="L6" s="474"/>
    </row>
    <row r="7" spans="2:12" ht="12.75" x14ac:dyDescent="0.2">
      <c r="B7" s="475"/>
      <c r="C7" s="964"/>
      <c r="D7" s="965"/>
      <c r="E7" s="966"/>
      <c r="F7" s="476"/>
      <c r="G7" s="612"/>
      <c r="H7" s="476"/>
      <c r="I7" s="477"/>
      <c r="J7" s="477"/>
      <c r="K7" s="843" t="str">
        <f>IF($J$35=0,"---",J7/$J$35)</f>
        <v>---</v>
      </c>
      <c r="L7" s="478"/>
    </row>
    <row r="8" spans="2:12" ht="12.75" x14ac:dyDescent="0.2">
      <c r="B8" s="479"/>
      <c r="C8" s="964"/>
      <c r="D8" s="965"/>
      <c r="E8" s="966"/>
      <c r="F8" s="480"/>
      <c r="G8" s="611"/>
      <c r="H8" s="480"/>
      <c r="I8" s="481"/>
      <c r="J8" s="481"/>
      <c r="K8" s="844" t="str">
        <f t="shared" ref="K8:K31" si="0">IF($J$35=0,"---",J8/$J$35)</f>
        <v>---</v>
      </c>
      <c r="L8" s="482"/>
    </row>
    <row r="9" spans="2:12" ht="12.75" x14ac:dyDescent="0.2">
      <c r="B9" s="479"/>
      <c r="C9" s="964"/>
      <c r="D9" s="965"/>
      <c r="E9" s="966"/>
      <c r="F9" s="480"/>
      <c r="G9" s="611"/>
      <c r="H9" s="480"/>
      <c r="I9" s="481"/>
      <c r="J9" s="481"/>
      <c r="K9" s="844" t="str">
        <f t="shared" si="0"/>
        <v>---</v>
      </c>
      <c r="L9" s="482"/>
    </row>
    <row r="10" spans="2:12" ht="12.75" x14ac:dyDescent="0.2">
      <c r="B10" s="479"/>
      <c r="C10" s="964"/>
      <c r="D10" s="965"/>
      <c r="E10" s="966"/>
      <c r="F10" s="480"/>
      <c r="G10" s="611"/>
      <c r="H10" s="480"/>
      <c r="I10" s="481"/>
      <c r="J10" s="481"/>
      <c r="K10" s="844" t="str">
        <f t="shared" si="0"/>
        <v>---</v>
      </c>
      <c r="L10" s="482"/>
    </row>
    <row r="11" spans="2:12" ht="12.75" x14ac:dyDescent="0.2">
      <c r="B11" s="479"/>
      <c r="C11" s="964"/>
      <c r="D11" s="965"/>
      <c r="E11" s="966"/>
      <c r="F11" s="480"/>
      <c r="G11" s="611"/>
      <c r="H11" s="480"/>
      <c r="I11" s="481"/>
      <c r="J11" s="481"/>
      <c r="K11" s="844" t="str">
        <f t="shared" si="0"/>
        <v>---</v>
      </c>
      <c r="L11" s="482"/>
    </row>
    <row r="12" spans="2:12" ht="12.75" x14ac:dyDescent="0.2">
      <c r="B12" s="479"/>
      <c r="C12" s="964"/>
      <c r="D12" s="965"/>
      <c r="E12" s="966"/>
      <c r="F12" s="480"/>
      <c r="G12" s="611"/>
      <c r="H12" s="480"/>
      <c r="I12" s="481"/>
      <c r="J12" s="481"/>
      <c r="K12" s="844" t="str">
        <f t="shared" si="0"/>
        <v>---</v>
      </c>
      <c r="L12" s="482"/>
    </row>
    <row r="13" spans="2:12" ht="12.75" x14ac:dyDescent="0.2">
      <c r="B13" s="479"/>
      <c r="C13" s="964"/>
      <c r="D13" s="965"/>
      <c r="E13" s="966"/>
      <c r="F13" s="480"/>
      <c r="G13" s="611"/>
      <c r="H13" s="480"/>
      <c r="I13" s="481"/>
      <c r="J13" s="481"/>
      <c r="K13" s="844" t="str">
        <f t="shared" si="0"/>
        <v>---</v>
      </c>
      <c r="L13" s="482"/>
    </row>
    <row r="14" spans="2:12" ht="12.75" x14ac:dyDescent="0.2">
      <c r="B14" s="479"/>
      <c r="C14" s="964"/>
      <c r="D14" s="965"/>
      <c r="E14" s="966"/>
      <c r="F14" s="480"/>
      <c r="G14" s="611"/>
      <c r="H14" s="480"/>
      <c r="I14" s="481"/>
      <c r="J14" s="481"/>
      <c r="K14" s="844" t="str">
        <f t="shared" si="0"/>
        <v>---</v>
      </c>
      <c r="L14" s="482"/>
    </row>
    <row r="15" spans="2:12" ht="12.75" x14ac:dyDescent="0.2">
      <c r="B15" s="479"/>
      <c r="C15" s="964"/>
      <c r="D15" s="965"/>
      <c r="E15" s="966"/>
      <c r="F15" s="480"/>
      <c r="G15" s="611"/>
      <c r="H15" s="480"/>
      <c r="I15" s="481"/>
      <c r="J15" s="481"/>
      <c r="K15" s="844" t="str">
        <f t="shared" si="0"/>
        <v>---</v>
      </c>
      <c r="L15" s="482"/>
    </row>
    <row r="16" spans="2:12" ht="12.75" x14ac:dyDescent="0.2">
      <c r="B16" s="479"/>
      <c r="C16" s="964"/>
      <c r="D16" s="965"/>
      <c r="E16" s="966"/>
      <c r="F16" s="480"/>
      <c r="G16" s="611"/>
      <c r="H16" s="480"/>
      <c r="I16" s="481"/>
      <c r="J16" s="481"/>
      <c r="K16" s="844" t="str">
        <f t="shared" si="0"/>
        <v>---</v>
      </c>
      <c r="L16" s="482"/>
    </row>
    <row r="17" spans="2:12" ht="12.75" x14ac:dyDescent="0.2">
      <c r="B17" s="479"/>
      <c r="C17" s="964"/>
      <c r="D17" s="965"/>
      <c r="E17" s="966"/>
      <c r="F17" s="480"/>
      <c r="G17" s="611"/>
      <c r="H17" s="480"/>
      <c r="I17" s="481"/>
      <c r="J17" s="481"/>
      <c r="K17" s="844" t="str">
        <f t="shared" si="0"/>
        <v>---</v>
      </c>
      <c r="L17" s="482"/>
    </row>
    <row r="18" spans="2:12" ht="12.75" x14ac:dyDescent="0.2">
      <c r="B18" s="479"/>
      <c r="C18" s="964"/>
      <c r="D18" s="965"/>
      <c r="E18" s="966"/>
      <c r="F18" s="480"/>
      <c r="G18" s="611"/>
      <c r="H18" s="480"/>
      <c r="I18" s="481"/>
      <c r="J18" s="481"/>
      <c r="K18" s="844" t="str">
        <f t="shared" si="0"/>
        <v>---</v>
      </c>
      <c r="L18" s="482"/>
    </row>
    <row r="19" spans="2:12" ht="12.75" x14ac:dyDescent="0.2">
      <c r="B19" s="479"/>
      <c r="C19" s="964"/>
      <c r="D19" s="965"/>
      <c r="E19" s="966"/>
      <c r="F19" s="480"/>
      <c r="G19" s="611"/>
      <c r="H19" s="480"/>
      <c r="I19" s="481"/>
      <c r="J19" s="481"/>
      <c r="K19" s="844" t="str">
        <f t="shared" si="0"/>
        <v>---</v>
      </c>
      <c r="L19" s="482"/>
    </row>
    <row r="20" spans="2:12" ht="12.75" x14ac:dyDescent="0.2">
      <c r="B20" s="479"/>
      <c r="C20" s="964"/>
      <c r="D20" s="965"/>
      <c r="E20" s="966"/>
      <c r="F20" s="480"/>
      <c r="G20" s="611"/>
      <c r="H20" s="480"/>
      <c r="I20" s="481"/>
      <c r="J20" s="481"/>
      <c r="K20" s="844" t="str">
        <f t="shared" si="0"/>
        <v>---</v>
      </c>
      <c r="L20" s="482"/>
    </row>
    <row r="21" spans="2:12" ht="12.75" x14ac:dyDescent="0.2">
      <c r="B21" s="479"/>
      <c r="C21" s="964"/>
      <c r="D21" s="965"/>
      <c r="E21" s="966"/>
      <c r="F21" s="480"/>
      <c r="G21" s="611"/>
      <c r="H21" s="480"/>
      <c r="I21" s="481"/>
      <c r="J21" s="481"/>
      <c r="K21" s="844" t="str">
        <f t="shared" si="0"/>
        <v>---</v>
      </c>
      <c r="L21" s="482"/>
    </row>
    <row r="22" spans="2:12" ht="12.75" x14ac:dyDescent="0.2">
      <c r="B22" s="479"/>
      <c r="C22" s="964"/>
      <c r="D22" s="965"/>
      <c r="E22" s="966"/>
      <c r="F22" s="480"/>
      <c r="G22" s="611"/>
      <c r="H22" s="480"/>
      <c r="I22" s="481"/>
      <c r="J22" s="481"/>
      <c r="K22" s="844" t="str">
        <f t="shared" si="0"/>
        <v>---</v>
      </c>
      <c r="L22" s="482"/>
    </row>
    <row r="23" spans="2:12" ht="12.75" x14ac:dyDescent="0.2">
      <c r="B23" s="479"/>
      <c r="C23" s="964"/>
      <c r="D23" s="965"/>
      <c r="E23" s="966"/>
      <c r="F23" s="480"/>
      <c r="G23" s="611"/>
      <c r="H23" s="480"/>
      <c r="I23" s="481"/>
      <c r="J23" s="481"/>
      <c r="K23" s="844" t="str">
        <f t="shared" si="0"/>
        <v>---</v>
      </c>
      <c r="L23" s="482"/>
    </row>
    <row r="24" spans="2:12" ht="12.75" x14ac:dyDescent="0.2">
      <c r="B24" s="479"/>
      <c r="C24" s="964"/>
      <c r="D24" s="965"/>
      <c r="E24" s="966"/>
      <c r="F24" s="480"/>
      <c r="G24" s="611"/>
      <c r="H24" s="480"/>
      <c r="I24" s="481"/>
      <c r="J24" s="481"/>
      <c r="K24" s="844" t="str">
        <f t="shared" si="0"/>
        <v>---</v>
      </c>
      <c r="L24" s="482"/>
    </row>
    <row r="25" spans="2:12" ht="12.75" x14ac:dyDescent="0.2">
      <c r="B25" s="479"/>
      <c r="C25" s="964"/>
      <c r="D25" s="965"/>
      <c r="E25" s="966"/>
      <c r="F25" s="480"/>
      <c r="G25" s="611"/>
      <c r="H25" s="480"/>
      <c r="I25" s="481"/>
      <c r="J25" s="481"/>
      <c r="K25" s="844" t="str">
        <f t="shared" si="0"/>
        <v>---</v>
      </c>
      <c r="L25" s="482"/>
    </row>
    <row r="26" spans="2:12" ht="12.75" x14ac:dyDescent="0.2">
      <c r="B26" s="479"/>
      <c r="C26" s="964"/>
      <c r="D26" s="965"/>
      <c r="E26" s="966"/>
      <c r="F26" s="480"/>
      <c r="G26" s="611"/>
      <c r="H26" s="480"/>
      <c r="I26" s="481"/>
      <c r="J26" s="481"/>
      <c r="K26" s="844" t="str">
        <f t="shared" si="0"/>
        <v>---</v>
      </c>
      <c r="L26" s="482"/>
    </row>
    <row r="27" spans="2:12" ht="12.75" x14ac:dyDescent="0.2">
      <c r="B27" s="479"/>
      <c r="C27" s="964"/>
      <c r="D27" s="965"/>
      <c r="E27" s="966"/>
      <c r="F27" s="480"/>
      <c r="G27" s="611"/>
      <c r="H27" s="480"/>
      <c r="I27" s="481"/>
      <c r="J27" s="481"/>
      <c r="K27" s="844" t="str">
        <f t="shared" si="0"/>
        <v>---</v>
      </c>
      <c r="L27" s="482"/>
    </row>
    <row r="28" spans="2:12" ht="12.75" x14ac:dyDescent="0.2">
      <c r="B28" s="479"/>
      <c r="C28" s="964"/>
      <c r="D28" s="965"/>
      <c r="E28" s="966"/>
      <c r="F28" s="480"/>
      <c r="G28" s="611"/>
      <c r="H28" s="480"/>
      <c r="I28" s="481"/>
      <c r="J28" s="481"/>
      <c r="K28" s="844" t="str">
        <f t="shared" si="0"/>
        <v>---</v>
      </c>
      <c r="L28" s="482"/>
    </row>
    <row r="29" spans="2:12" ht="12.75" x14ac:dyDescent="0.2">
      <c r="B29" s="479"/>
      <c r="C29" s="964"/>
      <c r="D29" s="965"/>
      <c r="E29" s="966"/>
      <c r="F29" s="480"/>
      <c r="G29" s="611"/>
      <c r="H29" s="480"/>
      <c r="I29" s="481"/>
      <c r="J29" s="481"/>
      <c r="K29" s="844" t="str">
        <f t="shared" si="0"/>
        <v>---</v>
      </c>
      <c r="L29" s="482"/>
    </row>
    <row r="30" spans="2:12" ht="12.75" x14ac:dyDescent="0.2">
      <c r="B30" s="479"/>
      <c r="C30" s="964"/>
      <c r="D30" s="965"/>
      <c r="E30" s="966"/>
      <c r="F30" s="480"/>
      <c r="G30" s="611"/>
      <c r="H30" s="480"/>
      <c r="I30" s="481"/>
      <c r="J30" s="481"/>
      <c r="K30" s="844" t="str">
        <f t="shared" si="0"/>
        <v>---</v>
      </c>
      <c r="L30" s="482"/>
    </row>
    <row r="31" spans="2:12" ht="13.5" thickBot="1" x14ac:dyDescent="0.25">
      <c r="B31" s="479"/>
      <c r="C31" s="964"/>
      <c r="D31" s="965"/>
      <c r="E31" s="966"/>
      <c r="F31" s="480"/>
      <c r="G31" s="611"/>
      <c r="H31" s="480"/>
      <c r="I31" s="481"/>
      <c r="J31" s="481"/>
      <c r="K31" s="844" t="str">
        <f t="shared" si="0"/>
        <v>---</v>
      </c>
      <c r="L31" s="482"/>
    </row>
    <row r="32" spans="2:12" ht="12" thickBot="1" x14ac:dyDescent="0.25">
      <c r="B32" s="483"/>
      <c r="C32" s="483"/>
      <c r="D32" s="483"/>
      <c r="E32" s="483"/>
      <c r="F32" s="484"/>
      <c r="G32" s="484"/>
      <c r="H32" s="484"/>
      <c r="I32" s="485"/>
      <c r="J32" s="485"/>
      <c r="K32" s="485"/>
      <c r="L32" s="486"/>
    </row>
    <row r="33" spans="1:20" ht="19.5" customHeight="1" thickBot="1" x14ac:dyDescent="0.25">
      <c r="B33" s="487" t="s">
        <v>272</v>
      </c>
      <c r="C33" s="487"/>
      <c r="D33" s="487"/>
      <c r="E33" s="487"/>
      <c r="F33" s="487"/>
      <c r="G33" s="487"/>
      <c r="H33" s="487"/>
      <c r="I33" s="488"/>
      <c r="J33" s="489">
        <f>SUM(J7:J31)</f>
        <v>0</v>
      </c>
      <c r="K33" s="751"/>
      <c r="L33" s="489">
        <f>SUM(L7:L31)</f>
        <v>0</v>
      </c>
    </row>
    <row r="34" spans="1:20" ht="12.75" thickTop="1" thickBot="1" x14ac:dyDescent="0.25"/>
    <row r="35" spans="1:20" ht="19.5" customHeight="1" thickBot="1" x14ac:dyDescent="0.25">
      <c r="B35" s="841" t="s">
        <v>1053</v>
      </c>
      <c r="C35" s="841"/>
      <c r="D35" s="841"/>
      <c r="E35" s="841"/>
      <c r="F35" s="839"/>
      <c r="G35" s="839"/>
      <c r="H35" s="839"/>
      <c r="I35" s="840"/>
      <c r="J35" s="967">
        <f>'Sec B CA2 - CAR Conso'!$J$72+'Sec B CA1 - Capital'!$J$45+'Sec B CA1 - Capital'!$K$45+'Sec B CA1 - Capital'!$J$48+'Sec B CA1 - Capital'!$K$48</f>
        <v>0</v>
      </c>
      <c r="K35" s="967"/>
      <c r="L35" s="967"/>
    </row>
    <row r="36" spans="1:20" ht="12" thickTop="1" x14ac:dyDescent="0.2"/>
    <row r="37" spans="1:20" s="493" customFormat="1" ht="12" thickBot="1" x14ac:dyDescent="0.25">
      <c r="A37" s="490"/>
      <c r="B37" s="491" t="s">
        <v>681</v>
      </c>
      <c r="C37" s="490"/>
      <c r="D37" s="490"/>
      <c r="E37" s="490"/>
      <c r="F37" s="490"/>
      <c r="G37" s="490"/>
      <c r="H37" s="490"/>
      <c r="I37" s="490"/>
      <c r="J37" s="490"/>
      <c r="K37" s="490"/>
      <c r="L37" s="491"/>
      <c r="M37" s="492"/>
      <c r="N37" s="492"/>
      <c r="O37" s="492"/>
      <c r="P37" s="491"/>
    </row>
    <row r="38" spans="1:20" s="498" customFormat="1" ht="12" thickBot="1" x14ac:dyDescent="0.25">
      <c r="A38" s="493"/>
      <c r="B38" s="494"/>
      <c r="C38" s="495"/>
      <c r="D38" s="496" t="s">
        <v>335</v>
      </c>
      <c r="E38" s="497"/>
      <c r="F38" s="497"/>
      <c r="G38" s="497"/>
      <c r="H38" s="497"/>
      <c r="I38" s="497"/>
      <c r="J38" s="497"/>
      <c r="K38" s="497"/>
    </row>
    <row r="39" spans="1:20" s="498" customFormat="1" ht="12" thickBot="1" x14ac:dyDescent="0.25">
      <c r="A39" s="493"/>
      <c r="B39" s="499"/>
      <c r="C39" s="495"/>
      <c r="D39" s="496" t="s">
        <v>336</v>
      </c>
      <c r="E39" s="496"/>
      <c r="F39" s="496"/>
      <c r="G39" s="496"/>
      <c r="H39" s="496"/>
      <c r="I39" s="496"/>
      <c r="J39" s="496"/>
      <c r="K39" s="496"/>
      <c r="L39" s="497"/>
    </row>
    <row r="40" spans="1:20" s="490" customFormat="1" x14ac:dyDescent="0.2">
      <c r="B40" s="500" t="s">
        <v>267</v>
      </c>
      <c r="D40" s="963" t="s">
        <v>282</v>
      </c>
      <c r="E40" s="963"/>
      <c r="F40" s="963"/>
      <c r="G40" s="963"/>
      <c r="H40" s="963"/>
      <c r="I40" s="963"/>
      <c r="J40" s="963"/>
      <c r="K40" s="963"/>
      <c r="L40" s="963"/>
      <c r="M40" s="501"/>
      <c r="N40" s="501"/>
      <c r="O40" s="501"/>
      <c r="P40" s="501"/>
      <c r="Q40" s="501"/>
      <c r="R40" s="501"/>
      <c r="S40" s="501"/>
      <c r="T40" s="501"/>
    </row>
    <row r="41" spans="1:20" s="490" customFormat="1" x14ac:dyDescent="0.2">
      <c r="B41" s="502" t="s">
        <v>162</v>
      </c>
      <c r="D41" s="963" t="s">
        <v>435</v>
      </c>
      <c r="E41" s="963"/>
      <c r="F41" s="963"/>
      <c r="G41" s="963"/>
      <c r="H41" s="963"/>
      <c r="I41" s="963"/>
      <c r="J41" s="963"/>
      <c r="K41" s="963"/>
      <c r="L41" s="963"/>
      <c r="M41" s="501"/>
      <c r="N41" s="501"/>
      <c r="O41" s="501"/>
      <c r="P41" s="501"/>
      <c r="Q41" s="501"/>
      <c r="R41" s="501"/>
      <c r="S41" s="501"/>
      <c r="T41" s="501"/>
    </row>
    <row r="42" spans="1:20" s="490" customFormat="1" ht="13.5" customHeight="1" x14ac:dyDescent="0.2">
      <c r="B42" s="502" t="s">
        <v>163</v>
      </c>
      <c r="D42" s="963" t="s">
        <v>15</v>
      </c>
      <c r="E42" s="963"/>
      <c r="F42" s="963"/>
      <c r="G42" s="963"/>
      <c r="H42" s="963"/>
      <c r="I42" s="963"/>
      <c r="J42" s="963"/>
      <c r="K42" s="963"/>
      <c r="L42" s="963"/>
      <c r="M42" s="501"/>
      <c r="N42" s="501"/>
      <c r="O42" s="501"/>
      <c r="P42" s="501"/>
      <c r="Q42" s="501"/>
      <c r="R42" s="501"/>
      <c r="S42" s="501"/>
      <c r="T42" s="501"/>
    </row>
    <row r="43" spans="1:20" s="490" customFormat="1" ht="13.5" customHeight="1" x14ac:dyDescent="0.2">
      <c r="B43" s="756" t="s">
        <v>164</v>
      </c>
      <c r="D43" s="968" t="s">
        <v>1051</v>
      </c>
      <c r="E43" s="968"/>
      <c r="F43" s="968"/>
      <c r="G43" s="968"/>
      <c r="H43" s="968"/>
      <c r="I43" s="968"/>
      <c r="J43" s="968"/>
      <c r="K43" s="968"/>
      <c r="L43" s="968"/>
      <c r="M43" s="501"/>
      <c r="N43" s="501"/>
      <c r="O43" s="501"/>
      <c r="P43" s="501"/>
      <c r="Q43" s="501"/>
      <c r="R43" s="501"/>
      <c r="S43" s="501"/>
      <c r="T43" s="501"/>
    </row>
    <row r="44" spans="1:20" x14ac:dyDescent="0.2"/>
    <row r="45" spans="1:20" hidden="1" x14ac:dyDescent="0.2"/>
    <row r="46" spans="1:20" hidden="1" x14ac:dyDescent="0.2"/>
    <row r="47" spans="1:20" hidden="1" x14ac:dyDescent="0.2"/>
    <row r="48" spans="1:2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sheetData>
  <sheetProtection password="8366" sheet="1" objects="1" scenarios="1"/>
  <mergeCells count="31">
    <mergeCell ref="C24:E24"/>
    <mergeCell ref="C25:E25"/>
    <mergeCell ref="C26:E26"/>
    <mergeCell ref="J35:L35"/>
    <mergeCell ref="D43:L43"/>
    <mergeCell ref="C27:E27"/>
    <mergeCell ref="C28:E28"/>
    <mergeCell ref="C29:E29"/>
    <mergeCell ref="C30:E30"/>
    <mergeCell ref="C31:E31"/>
    <mergeCell ref="C19:E19"/>
    <mergeCell ref="C20:E20"/>
    <mergeCell ref="C21:E21"/>
    <mergeCell ref="C22:E22"/>
    <mergeCell ref="C23:E23"/>
    <mergeCell ref="C5:E5"/>
    <mergeCell ref="D42:L42"/>
    <mergeCell ref="D41:L41"/>
    <mergeCell ref="D40:L40"/>
    <mergeCell ref="C7:E7"/>
    <mergeCell ref="C8:E8"/>
    <mergeCell ref="C9:E9"/>
    <mergeCell ref="C10:E10"/>
    <mergeCell ref="C11:E11"/>
    <mergeCell ref="C12:E12"/>
    <mergeCell ref="C13:E13"/>
    <mergeCell ref="C14:E14"/>
    <mergeCell ref="C15:E15"/>
    <mergeCell ref="C16:E16"/>
    <mergeCell ref="C17:E17"/>
    <mergeCell ref="C18:E18"/>
  </mergeCells>
  <phoneticPr fontId="1" type="noConversion"/>
  <dataValidations count="1">
    <dataValidation allowBlank="1" showErrorMessage="1" sqref="L1"/>
  </dataValidations>
  <pageMargins left="0.34" right="0.34" top="0.5" bottom="0.4" header="0.2" footer="0.2"/>
  <pageSetup paperSize="9" scale="54" orientation="portrait" r:id="rId1"/>
  <headerFooter alignWithMargins="0">
    <oddFooter>&amp;L&amp;8&amp;A&amp;R&amp;8&amp;P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4"/>
  <sheetViews>
    <sheetView topLeftCell="F1" workbookViewId="0">
      <selection activeCell="E37" sqref="E37"/>
    </sheetView>
  </sheetViews>
  <sheetFormatPr defaultColWidth="0" defaultRowHeight="11.25" zeroHeight="1" x14ac:dyDescent="0.2"/>
  <cols>
    <col min="1" max="1" width="2.42578125" style="464" customWidth="1"/>
    <col min="2" max="2" width="5.7109375" style="464" customWidth="1"/>
    <col min="3" max="4" width="2.42578125" style="464" customWidth="1"/>
    <col min="5" max="5" width="37.85546875" style="464" customWidth="1"/>
    <col min="6" max="6" width="14" style="464" customWidth="1"/>
    <col min="7" max="7" width="10" style="464" customWidth="1"/>
    <col min="8" max="12" width="20.85546875" style="464" customWidth="1"/>
    <col min="13" max="13" width="2.42578125" style="464" customWidth="1"/>
    <col min="14" max="14" width="14.42578125" style="464" hidden="1" customWidth="1"/>
    <col min="15" max="15" width="9.28515625" style="464" hidden="1" customWidth="1"/>
    <col min="16" max="16" width="10.28515625" style="464" hidden="1" customWidth="1"/>
    <col min="17" max="17" width="27.42578125" style="464" hidden="1" customWidth="1"/>
    <col min="18" max="16384" width="0" style="464" hidden="1"/>
  </cols>
  <sheetData>
    <row r="1" spans="2:12" ht="13.5" thickBot="1" x14ac:dyDescent="0.3">
      <c r="B1" s="405" t="str">
        <f>'Sec C4 Movement in FV'!B1</f>
        <v>SECTION C</v>
      </c>
      <c r="J1" s="465" t="s">
        <v>656</v>
      </c>
      <c r="K1" s="465"/>
      <c r="L1" s="466" t="str">
        <f>IF('Sec A Balance Sheet'!J1=0," ",'Sec A Balance Sheet'!J1)</f>
        <v>USD '000</v>
      </c>
    </row>
    <row r="2" spans="2:12" ht="12.75" x14ac:dyDescent="0.25">
      <c r="B2" s="467" t="s">
        <v>674</v>
      </c>
    </row>
    <row r="3" spans="2:12" x14ac:dyDescent="0.2">
      <c r="L3" s="468"/>
    </row>
    <row r="4" spans="2:12" ht="12" thickBot="1" x14ac:dyDescent="0.25">
      <c r="L4" s="468"/>
    </row>
    <row r="5" spans="2:12" ht="48.75" customHeight="1" thickTop="1" thickBot="1" x14ac:dyDescent="0.25">
      <c r="B5" s="469" t="s">
        <v>429</v>
      </c>
      <c r="C5" s="962" t="s">
        <v>430</v>
      </c>
      <c r="D5" s="962"/>
      <c r="E5" s="962"/>
      <c r="F5" s="470" t="s">
        <v>724</v>
      </c>
      <c r="G5" s="470" t="s">
        <v>190</v>
      </c>
      <c r="H5" s="470" t="s">
        <v>431</v>
      </c>
      <c r="I5" s="470" t="s">
        <v>432</v>
      </c>
      <c r="J5" s="470" t="s">
        <v>433</v>
      </c>
      <c r="K5" s="471" t="s">
        <v>1050</v>
      </c>
      <c r="L5" s="471" t="s">
        <v>434</v>
      </c>
    </row>
    <row r="6" spans="2:12" s="472" customFormat="1" ht="5.25" customHeight="1" thickTop="1" thickBot="1" x14ac:dyDescent="0.25">
      <c r="B6" s="473"/>
      <c r="C6" s="473"/>
      <c r="D6" s="473"/>
      <c r="E6" s="473"/>
      <c r="F6" s="474"/>
      <c r="G6" s="474"/>
      <c r="H6" s="474"/>
      <c r="I6" s="474"/>
      <c r="J6" s="474"/>
      <c r="K6" s="842"/>
      <c r="L6" s="474"/>
    </row>
    <row r="7" spans="2:12" ht="12.75" x14ac:dyDescent="0.2">
      <c r="B7" s="475"/>
      <c r="C7" s="964"/>
      <c r="D7" s="965"/>
      <c r="E7" s="966"/>
      <c r="F7" s="476"/>
      <c r="G7" s="612"/>
      <c r="H7" s="476"/>
      <c r="I7" s="477"/>
      <c r="J7" s="477"/>
      <c r="K7" s="843" t="str">
        <f>IF($J$35=0,"---",J7/$J$35)</f>
        <v>---</v>
      </c>
      <c r="L7" s="478"/>
    </row>
    <row r="8" spans="2:12" ht="12.75" x14ac:dyDescent="0.2">
      <c r="B8" s="479"/>
      <c r="C8" s="964"/>
      <c r="D8" s="965"/>
      <c r="E8" s="966"/>
      <c r="F8" s="480"/>
      <c r="G8" s="611"/>
      <c r="H8" s="480"/>
      <c r="I8" s="481"/>
      <c r="J8" s="481"/>
      <c r="K8" s="844" t="str">
        <f t="shared" ref="K8:K31" si="0">IF($J$35=0,"---",J8/$J$35)</f>
        <v>---</v>
      </c>
      <c r="L8" s="482"/>
    </row>
    <row r="9" spans="2:12" ht="12.75" x14ac:dyDescent="0.2">
      <c r="B9" s="479"/>
      <c r="C9" s="964"/>
      <c r="D9" s="965"/>
      <c r="E9" s="966"/>
      <c r="F9" s="480"/>
      <c r="G9" s="611"/>
      <c r="H9" s="480"/>
      <c r="I9" s="481"/>
      <c r="J9" s="481"/>
      <c r="K9" s="844" t="str">
        <f t="shared" si="0"/>
        <v>---</v>
      </c>
      <c r="L9" s="482"/>
    </row>
    <row r="10" spans="2:12" ht="12.75" x14ac:dyDescent="0.2">
      <c r="B10" s="479"/>
      <c r="C10" s="964"/>
      <c r="D10" s="965"/>
      <c r="E10" s="966"/>
      <c r="F10" s="480"/>
      <c r="G10" s="611"/>
      <c r="H10" s="480"/>
      <c r="I10" s="481"/>
      <c r="J10" s="481"/>
      <c r="K10" s="844" t="str">
        <f t="shared" si="0"/>
        <v>---</v>
      </c>
      <c r="L10" s="482"/>
    </row>
    <row r="11" spans="2:12" ht="12.75" x14ac:dyDescent="0.2">
      <c r="B11" s="479"/>
      <c r="C11" s="964"/>
      <c r="D11" s="965"/>
      <c r="E11" s="966"/>
      <c r="F11" s="480"/>
      <c r="G11" s="611"/>
      <c r="H11" s="480"/>
      <c r="I11" s="481"/>
      <c r="J11" s="481"/>
      <c r="K11" s="844" t="str">
        <f t="shared" si="0"/>
        <v>---</v>
      </c>
      <c r="L11" s="482"/>
    </row>
    <row r="12" spans="2:12" ht="12.75" x14ac:dyDescent="0.2">
      <c r="B12" s="479"/>
      <c r="C12" s="964"/>
      <c r="D12" s="965"/>
      <c r="E12" s="966"/>
      <c r="F12" s="480"/>
      <c r="G12" s="611"/>
      <c r="H12" s="480"/>
      <c r="I12" s="481"/>
      <c r="J12" s="481"/>
      <c r="K12" s="844" t="str">
        <f t="shared" si="0"/>
        <v>---</v>
      </c>
      <c r="L12" s="482"/>
    </row>
    <row r="13" spans="2:12" ht="12.75" x14ac:dyDescent="0.2">
      <c r="B13" s="479"/>
      <c r="C13" s="964"/>
      <c r="D13" s="965"/>
      <c r="E13" s="966"/>
      <c r="F13" s="480"/>
      <c r="G13" s="611"/>
      <c r="H13" s="480"/>
      <c r="I13" s="481"/>
      <c r="J13" s="481"/>
      <c r="K13" s="844" t="str">
        <f t="shared" si="0"/>
        <v>---</v>
      </c>
      <c r="L13" s="482"/>
    </row>
    <row r="14" spans="2:12" ht="12.75" x14ac:dyDescent="0.2">
      <c r="B14" s="479"/>
      <c r="C14" s="964"/>
      <c r="D14" s="965"/>
      <c r="E14" s="966"/>
      <c r="F14" s="480"/>
      <c r="G14" s="611"/>
      <c r="H14" s="480"/>
      <c r="I14" s="481"/>
      <c r="J14" s="481"/>
      <c r="K14" s="844" t="str">
        <f t="shared" si="0"/>
        <v>---</v>
      </c>
      <c r="L14" s="482"/>
    </row>
    <row r="15" spans="2:12" ht="12.75" x14ac:dyDescent="0.2">
      <c r="B15" s="479"/>
      <c r="C15" s="964"/>
      <c r="D15" s="965"/>
      <c r="E15" s="966"/>
      <c r="F15" s="480"/>
      <c r="G15" s="611"/>
      <c r="H15" s="480"/>
      <c r="I15" s="481"/>
      <c r="J15" s="481"/>
      <c r="K15" s="844" t="str">
        <f t="shared" si="0"/>
        <v>---</v>
      </c>
      <c r="L15" s="482"/>
    </row>
    <row r="16" spans="2:12" ht="12.75" x14ac:dyDescent="0.2">
      <c r="B16" s="479"/>
      <c r="C16" s="964"/>
      <c r="D16" s="965"/>
      <c r="E16" s="966"/>
      <c r="F16" s="480"/>
      <c r="G16" s="611"/>
      <c r="H16" s="480"/>
      <c r="I16" s="481"/>
      <c r="J16" s="481"/>
      <c r="K16" s="844" t="str">
        <f t="shared" si="0"/>
        <v>---</v>
      </c>
      <c r="L16" s="482"/>
    </row>
    <row r="17" spans="2:12" ht="12.75" x14ac:dyDescent="0.2">
      <c r="B17" s="479"/>
      <c r="C17" s="964"/>
      <c r="D17" s="965"/>
      <c r="E17" s="966"/>
      <c r="F17" s="480"/>
      <c r="G17" s="611"/>
      <c r="H17" s="480"/>
      <c r="I17" s="481"/>
      <c r="J17" s="481"/>
      <c r="K17" s="844" t="str">
        <f t="shared" si="0"/>
        <v>---</v>
      </c>
      <c r="L17" s="482"/>
    </row>
    <row r="18" spans="2:12" ht="12.75" x14ac:dyDescent="0.2">
      <c r="B18" s="479"/>
      <c r="C18" s="964"/>
      <c r="D18" s="965"/>
      <c r="E18" s="966"/>
      <c r="F18" s="480"/>
      <c r="G18" s="611"/>
      <c r="H18" s="480"/>
      <c r="I18" s="481"/>
      <c r="J18" s="481"/>
      <c r="K18" s="844" t="str">
        <f t="shared" si="0"/>
        <v>---</v>
      </c>
      <c r="L18" s="482"/>
    </row>
    <row r="19" spans="2:12" ht="12.75" x14ac:dyDescent="0.2">
      <c r="B19" s="479"/>
      <c r="C19" s="964"/>
      <c r="D19" s="965"/>
      <c r="E19" s="966"/>
      <c r="F19" s="480"/>
      <c r="G19" s="611"/>
      <c r="H19" s="480"/>
      <c r="I19" s="481"/>
      <c r="J19" s="481"/>
      <c r="K19" s="844" t="str">
        <f t="shared" si="0"/>
        <v>---</v>
      </c>
      <c r="L19" s="482"/>
    </row>
    <row r="20" spans="2:12" ht="12.75" x14ac:dyDescent="0.2">
      <c r="B20" s="479"/>
      <c r="C20" s="964"/>
      <c r="D20" s="965"/>
      <c r="E20" s="966"/>
      <c r="F20" s="480"/>
      <c r="G20" s="611"/>
      <c r="H20" s="480"/>
      <c r="I20" s="481"/>
      <c r="J20" s="481"/>
      <c r="K20" s="844" t="str">
        <f t="shared" si="0"/>
        <v>---</v>
      </c>
      <c r="L20" s="482"/>
    </row>
    <row r="21" spans="2:12" ht="12.75" x14ac:dyDescent="0.2">
      <c r="B21" s="479"/>
      <c r="C21" s="964"/>
      <c r="D21" s="965"/>
      <c r="E21" s="966"/>
      <c r="F21" s="480"/>
      <c r="G21" s="611"/>
      <c r="H21" s="480"/>
      <c r="I21" s="481"/>
      <c r="J21" s="481"/>
      <c r="K21" s="844" t="str">
        <f t="shared" si="0"/>
        <v>---</v>
      </c>
      <c r="L21" s="482"/>
    </row>
    <row r="22" spans="2:12" ht="12.75" x14ac:dyDescent="0.2">
      <c r="B22" s="479"/>
      <c r="C22" s="964"/>
      <c r="D22" s="965"/>
      <c r="E22" s="966"/>
      <c r="F22" s="480"/>
      <c r="G22" s="611"/>
      <c r="H22" s="480"/>
      <c r="I22" s="481"/>
      <c r="J22" s="481"/>
      <c r="K22" s="844" t="str">
        <f t="shared" si="0"/>
        <v>---</v>
      </c>
      <c r="L22" s="482"/>
    </row>
    <row r="23" spans="2:12" ht="12.75" x14ac:dyDescent="0.2">
      <c r="B23" s="479"/>
      <c r="C23" s="964"/>
      <c r="D23" s="965"/>
      <c r="E23" s="966"/>
      <c r="F23" s="480"/>
      <c r="G23" s="611"/>
      <c r="H23" s="480"/>
      <c r="I23" s="481"/>
      <c r="J23" s="481"/>
      <c r="K23" s="844" t="str">
        <f t="shared" si="0"/>
        <v>---</v>
      </c>
      <c r="L23" s="482"/>
    </row>
    <row r="24" spans="2:12" ht="12.75" x14ac:dyDescent="0.2">
      <c r="B24" s="479"/>
      <c r="C24" s="964"/>
      <c r="D24" s="965"/>
      <c r="E24" s="966"/>
      <c r="F24" s="480"/>
      <c r="G24" s="611"/>
      <c r="H24" s="480"/>
      <c r="I24" s="481"/>
      <c r="J24" s="481"/>
      <c r="K24" s="844" t="str">
        <f t="shared" si="0"/>
        <v>---</v>
      </c>
      <c r="L24" s="482"/>
    </row>
    <row r="25" spans="2:12" ht="12.75" x14ac:dyDescent="0.2">
      <c r="B25" s="479"/>
      <c r="C25" s="964"/>
      <c r="D25" s="965"/>
      <c r="E25" s="966"/>
      <c r="F25" s="480"/>
      <c r="G25" s="611"/>
      <c r="H25" s="480"/>
      <c r="I25" s="481"/>
      <c r="J25" s="481"/>
      <c r="K25" s="844" t="str">
        <f t="shared" si="0"/>
        <v>---</v>
      </c>
      <c r="L25" s="482"/>
    </row>
    <row r="26" spans="2:12" ht="12.75" x14ac:dyDescent="0.2">
      <c r="B26" s="479"/>
      <c r="C26" s="964"/>
      <c r="D26" s="965"/>
      <c r="E26" s="966"/>
      <c r="F26" s="480"/>
      <c r="G26" s="611"/>
      <c r="H26" s="480"/>
      <c r="I26" s="481"/>
      <c r="J26" s="481"/>
      <c r="K26" s="844" t="str">
        <f t="shared" si="0"/>
        <v>---</v>
      </c>
      <c r="L26" s="482"/>
    </row>
    <row r="27" spans="2:12" ht="12.75" x14ac:dyDescent="0.2">
      <c r="B27" s="479"/>
      <c r="C27" s="964"/>
      <c r="D27" s="965"/>
      <c r="E27" s="966"/>
      <c r="F27" s="480"/>
      <c r="G27" s="611"/>
      <c r="H27" s="480"/>
      <c r="I27" s="481"/>
      <c r="J27" s="481"/>
      <c r="K27" s="844" t="str">
        <f t="shared" si="0"/>
        <v>---</v>
      </c>
      <c r="L27" s="482"/>
    </row>
    <row r="28" spans="2:12" ht="12.75" x14ac:dyDescent="0.2">
      <c r="B28" s="479"/>
      <c r="C28" s="964"/>
      <c r="D28" s="965"/>
      <c r="E28" s="966"/>
      <c r="F28" s="480"/>
      <c r="G28" s="611"/>
      <c r="H28" s="480"/>
      <c r="I28" s="481"/>
      <c r="J28" s="481"/>
      <c r="K28" s="844" t="str">
        <f t="shared" si="0"/>
        <v>---</v>
      </c>
      <c r="L28" s="482"/>
    </row>
    <row r="29" spans="2:12" ht="12.75" x14ac:dyDescent="0.2">
      <c r="B29" s="479"/>
      <c r="C29" s="964"/>
      <c r="D29" s="965"/>
      <c r="E29" s="966"/>
      <c r="F29" s="480"/>
      <c r="G29" s="611"/>
      <c r="H29" s="480"/>
      <c r="I29" s="481"/>
      <c r="J29" s="481"/>
      <c r="K29" s="844" t="str">
        <f t="shared" si="0"/>
        <v>---</v>
      </c>
      <c r="L29" s="482"/>
    </row>
    <row r="30" spans="2:12" ht="12.75" x14ac:dyDescent="0.2">
      <c r="B30" s="479"/>
      <c r="C30" s="964"/>
      <c r="D30" s="965"/>
      <c r="E30" s="966"/>
      <c r="F30" s="480"/>
      <c r="G30" s="611"/>
      <c r="H30" s="480"/>
      <c r="I30" s="481"/>
      <c r="J30" s="481"/>
      <c r="K30" s="844" t="str">
        <f t="shared" si="0"/>
        <v>---</v>
      </c>
      <c r="L30" s="482"/>
    </row>
    <row r="31" spans="2:12" ht="13.5" thickBot="1" x14ac:dyDescent="0.25">
      <c r="B31" s="479"/>
      <c r="C31" s="964"/>
      <c r="D31" s="965"/>
      <c r="E31" s="966"/>
      <c r="F31" s="480"/>
      <c r="G31" s="611"/>
      <c r="H31" s="480"/>
      <c r="I31" s="481"/>
      <c r="J31" s="481"/>
      <c r="K31" s="844" t="str">
        <f t="shared" si="0"/>
        <v>---</v>
      </c>
      <c r="L31" s="482"/>
    </row>
    <row r="32" spans="2:12" ht="12" thickBot="1" x14ac:dyDescent="0.25">
      <c r="B32" s="483"/>
      <c r="C32" s="483"/>
      <c r="D32" s="483"/>
      <c r="E32" s="483"/>
      <c r="F32" s="484"/>
      <c r="G32" s="484"/>
      <c r="H32" s="484"/>
      <c r="I32" s="485"/>
      <c r="J32" s="485"/>
      <c r="K32" s="485"/>
      <c r="L32" s="486"/>
    </row>
    <row r="33" spans="1:20" ht="19.5" customHeight="1" thickBot="1" x14ac:dyDescent="0.25">
      <c r="B33" s="487" t="s">
        <v>272</v>
      </c>
      <c r="C33" s="487"/>
      <c r="D33" s="487"/>
      <c r="E33" s="487"/>
      <c r="F33" s="487"/>
      <c r="G33" s="487"/>
      <c r="H33" s="487"/>
      <c r="I33" s="488"/>
      <c r="J33" s="751">
        <f>SUM(J7:J31)</f>
        <v>0</v>
      </c>
      <c r="K33" s="751"/>
      <c r="L33" s="751">
        <f>SUM(L7:L31)</f>
        <v>0</v>
      </c>
    </row>
    <row r="34" spans="1:20" ht="12.75" thickTop="1" thickBot="1" x14ac:dyDescent="0.25"/>
    <row r="35" spans="1:20" ht="19.5" customHeight="1" thickBot="1" x14ac:dyDescent="0.25">
      <c r="B35" s="841" t="s">
        <v>1053</v>
      </c>
      <c r="C35" s="841"/>
      <c r="D35" s="841"/>
      <c r="E35" s="841"/>
      <c r="F35" s="841"/>
      <c r="G35" s="841"/>
      <c r="H35" s="841"/>
      <c r="I35" s="845"/>
      <c r="J35" s="967">
        <f>'Sec B CA2 - CAR Conso'!$J$72+'Sec B CA1 - Capital'!$J$45+'Sec B CA1 - Capital'!$K$45+'Sec B CA1 - Capital'!$J$48+'Sec B CA1 - Capital'!$K$48</f>
        <v>0</v>
      </c>
      <c r="K35" s="967"/>
      <c r="L35" s="967"/>
    </row>
    <row r="36" spans="1:20" ht="12" thickTop="1" x14ac:dyDescent="0.2"/>
    <row r="37" spans="1:20" s="493" customFormat="1" ht="12" thickBot="1" x14ac:dyDescent="0.25">
      <c r="A37" s="490"/>
      <c r="B37" s="491" t="s">
        <v>681</v>
      </c>
      <c r="C37" s="490"/>
      <c r="D37" s="490"/>
      <c r="E37" s="490"/>
      <c r="F37" s="490"/>
      <c r="G37" s="490"/>
      <c r="H37" s="490"/>
      <c r="I37" s="490"/>
      <c r="J37" s="490"/>
      <c r="K37" s="490"/>
      <c r="L37" s="491"/>
      <c r="M37" s="492"/>
      <c r="N37" s="492"/>
      <c r="O37" s="492"/>
      <c r="P37" s="491"/>
    </row>
    <row r="38" spans="1:20" s="498" customFormat="1" ht="12" thickBot="1" x14ac:dyDescent="0.25">
      <c r="A38" s="493"/>
      <c r="B38" s="494"/>
      <c r="C38" s="495"/>
      <c r="D38" s="496" t="s">
        <v>335</v>
      </c>
      <c r="E38" s="497"/>
      <c r="F38" s="497"/>
      <c r="G38" s="497"/>
      <c r="H38" s="497"/>
      <c r="I38" s="497"/>
      <c r="J38" s="497"/>
      <c r="K38" s="497"/>
    </row>
    <row r="39" spans="1:20" s="498" customFormat="1" ht="12" thickBot="1" x14ac:dyDescent="0.25">
      <c r="A39" s="493"/>
      <c r="B39" s="499"/>
      <c r="C39" s="495"/>
      <c r="D39" s="496" t="s">
        <v>336</v>
      </c>
      <c r="E39" s="496"/>
      <c r="F39" s="496"/>
      <c r="G39" s="496"/>
      <c r="H39" s="496"/>
      <c r="I39" s="496"/>
      <c r="J39" s="496"/>
      <c r="K39" s="496"/>
      <c r="L39" s="497"/>
    </row>
    <row r="40" spans="1:20" s="490" customFormat="1" x14ac:dyDescent="0.2">
      <c r="B40" s="500" t="s">
        <v>267</v>
      </c>
      <c r="D40" s="963" t="s">
        <v>282</v>
      </c>
      <c r="E40" s="963"/>
      <c r="F40" s="963"/>
      <c r="G40" s="963"/>
      <c r="H40" s="963"/>
      <c r="I40" s="963"/>
      <c r="J40" s="963"/>
      <c r="K40" s="963"/>
      <c r="L40" s="963"/>
      <c r="M40" s="501"/>
      <c r="N40" s="501"/>
      <c r="O40" s="501"/>
      <c r="P40" s="501"/>
      <c r="Q40" s="501"/>
      <c r="R40" s="501"/>
      <c r="S40" s="501"/>
      <c r="T40" s="501"/>
    </row>
    <row r="41" spans="1:20" s="490" customFormat="1" x14ac:dyDescent="0.2">
      <c r="B41" s="502" t="s">
        <v>162</v>
      </c>
      <c r="D41" s="963" t="s">
        <v>435</v>
      </c>
      <c r="E41" s="963"/>
      <c r="F41" s="963"/>
      <c r="G41" s="963"/>
      <c r="H41" s="963"/>
      <c r="I41" s="963"/>
      <c r="J41" s="963"/>
      <c r="K41" s="963"/>
      <c r="L41" s="963"/>
      <c r="M41" s="501"/>
      <c r="N41" s="501"/>
      <c r="O41" s="501"/>
      <c r="P41" s="501"/>
      <c r="Q41" s="501"/>
      <c r="R41" s="501"/>
      <c r="S41" s="501"/>
      <c r="T41" s="501"/>
    </row>
    <row r="42" spans="1:20" s="490" customFormat="1" ht="13.5" customHeight="1" x14ac:dyDescent="0.2">
      <c r="B42" s="502" t="s">
        <v>163</v>
      </c>
      <c r="D42" s="963" t="s">
        <v>15</v>
      </c>
      <c r="E42" s="963"/>
      <c r="F42" s="963"/>
      <c r="G42" s="963"/>
      <c r="H42" s="963"/>
      <c r="I42" s="963"/>
      <c r="J42" s="963"/>
      <c r="K42" s="963"/>
      <c r="L42" s="963"/>
      <c r="M42" s="501"/>
      <c r="N42" s="501"/>
      <c r="O42" s="501"/>
      <c r="P42" s="501"/>
      <c r="Q42" s="501"/>
      <c r="R42" s="501"/>
      <c r="S42" s="501"/>
      <c r="T42" s="501"/>
    </row>
    <row r="43" spans="1:20" s="490" customFormat="1" ht="13.5" customHeight="1" x14ac:dyDescent="0.2">
      <c r="B43" s="756" t="s">
        <v>164</v>
      </c>
      <c r="D43" s="968" t="s">
        <v>1051</v>
      </c>
      <c r="E43" s="968"/>
      <c r="F43" s="968"/>
      <c r="G43" s="968"/>
      <c r="H43" s="968"/>
      <c r="I43" s="968"/>
      <c r="J43" s="968"/>
      <c r="K43" s="968"/>
      <c r="L43" s="968"/>
      <c r="M43" s="501"/>
      <c r="N43" s="501"/>
      <c r="O43" s="501"/>
      <c r="P43" s="501"/>
      <c r="Q43" s="501"/>
      <c r="R43" s="501"/>
      <c r="S43" s="501"/>
      <c r="T43" s="501"/>
    </row>
    <row r="44" spans="1:20" x14ac:dyDescent="0.2"/>
    <row r="45" spans="1:20" hidden="1" x14ac:dyDescent="0.2"/>
    <row r="46" spans="1:20" hidden="1" x14ac:dyDescent="0.2"/>
    <row r="47" spans="1:20" hidden="1" x14ac:dyDescent="0.2"/>
    <row r="48" spans="1:2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sheetData>
  <sheetProtection password="8366" sheet="1" objects="1" scenarios="1"/>
  <mergeCells count="31">
    <mergeCell ref="C17:E17"/>
    <mergeCell ref="C5:E5"/>
    <mergeCell ref="C7:E7"/>
    <mergeCell ref="C8:E8"/>
    <mergeCell ref="C9:E9"/>
    <mergeCell ref="C10:E10"/>
    <mergeCell ref="C11:E11"/>
    <mergeCell ref="C12:E12"/>
    <mergeCell ref="C13:E13"/>
    <mergeCell ref="C14:E14"/>
    <mergeCell ref="C15:E15"/>
    <mergeCell ref="C16:E16"/>
    <mergeCell ref="C29:E29"/>
    <mergeCell ref="C18:E18"/>
    <mergeCell ref="C19:E19"/>
    <mergeCell ref="C20:E20"/>
    <mergeCell ref="C21:E21"/>
    <mergeCell ref="C22:E22"/>
    <mergeCell ref="C23:E23"/>
    <mergeCell ref="C24:E24"/>
    <mergeCell ref="C25:E25"/>
    <mergeCell ref="C26:E26"/>
    <mergeCell ref="C27:E27"/>
    <mergeCell ref="C28:E28"/>
    <mergeCell ref="D43:L43"/>
    <mergeCell ref="C30:E30"/>
    <mergeCell ref="C31:E31"/>
    <mergeCell ref="J35:L35"/>
    <mergeCell ref="D40:L40"/>
    <mergeCell ref="D41:L41"/>
    <mergeCell ref="D42:L42"/>
  </mergeCells>
  <dataValidations disablePrompts="1" count="1">
    <dataValidation allowBlank="1" showErrorMessage="1" sqref="L1"/>
  </dataValidations>
  <pageMargins left="0.34" right="0.34" top="0.5" bottom="0.4" header="0.2" footer="0.2"/>
  <pageSetup paperSize="9" scale="54" orientation="portrait" r:id="rId1"/>
  <headerFooter alignWithMargins="0">
    <oddFooter>&amp;L&amp;8&amp;A&amp;R&amp;8&amp;P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FC60"/>
  <sheetViews>
    <sheetView view="pageBreakPreview" zoomScale="115" zoomScaleNormal="100" zoomScaleSheetLayoutView="115" workbookViewId="0">
      <selection activeCell="J1" sqref="J1"/>
    </sheetView>
  </sheetViews>
  <sheetFormatPr defaultColWidth="0" defaultRowHeight="11.25" zeroHeight="1" x14ac:dyDescent="0.2"/>
  <cols>
    <col min="1" max="1" width="2.140625" style="31" customWidth="1"/>
    <col min="2" max="2" width="5.7109375" style="31" customWidth="1"/>
    <col min="3" max="4" width="2.140625" style="31" customWidth="1"/>
    <col min="5" max="6" width="18.7109375" style="31" customWidth="1"/>
    <col min="7" max="7" width="8.140625" style="31" customWidth="1"/>
    <col min="8" max="8" width="7.28515625" style="31" customWidth="1"/>
    <col min="9" max="9" width="5.42578125" style="31" customWidth="1"/>
    <col min="10" max="10" width="14.28515625" style="31" customWidth="1"/>
    <col min="11" max="11" width="2.140625" style="753" customWidth="1"/>
    <col min="12" max="12" width="33.5703125" style="31" hidden="1" customWidth="1"/>
    <col min="13" max="13" width="4.85546875" style="31" customWidth="1"/>
    <col min="14" max="16383" width="9.140625" style="31" hidden="1"/>
    <col min="16384" max="16384" width="8.7109375" style="31" hidden="1"/>
  </cols>
  <sheetData>
    <row r="1" spans="2:15" ht="13.5" thickBot="1" x14ac:dyDescent="0.3">
      <c r="B1" s="30" t="s">
        <v>241</v>
      </c>
      <c r="I1" s="32" t="s">
        <v>656</v>
      </c>
      <c r="J1" s="791" t="s">
        <v>757</v>
      </c>
    </row>
    <row r="2" spans="2:15" ht="12.75" x14ac:dyDescent="0.25">
      <c r="B2" s="30" t="s">
        <v>838</v>
      </c>
      <c r="N2" s="31" t="s">
        <v>657</v>
      </c>
    </row>
    <row r="3" spans="2:15" ht="12.75" x14ac:dyDescent="0.25">
      <c r="B3" s="30"/>
      <c r="N3" s="31" t="s">
        <v>757</v>
      </c>
    </row>
    <row r="4" spans="2:15" x14ac:dyDescent="0.2"/>
    <row r="5" spans="2:15" x14ac:dyDescent="0.2">
      <c r="B5" s="33" t="s">
        <v>162</v>
      </c>
      <c r="C5" s="34" t="s">
        <v>756</v>
      </c>
      <c r="D5" s="35"/>
      <c r="E5" s="35"/>
      <c r="F5" s="35"/>
      <c r="G5" s="35"/>
      <c r="H5" s="35"/>
      <c r="I5" s="35"/>
      <c r="J5" s="747" t="str">
        <f>J1</f>
        <v>USD '000</v>
      </c>
      <c r="K5" s="754"/>
      <c r="L5" s="748" t="s">
        <v>996</v>
      </c>
      <c r="N5" s="37"/>
      <c r="O5" s="37"/>
    </row>
    <row r="6" spans="2:15" x14ac:dyDescent="0.2">
      <c r="B6" s="38"/>
      <c r="J6" s="39"/>
      <c r="N6" s="37"/>
      <c r="O6" s="37"/>
    </row>
    <row r="7" spans="2:15" x14ac:dyDescent="0.2">
      <c r="B7" s="40" t="s">
        <v>281</v>
      </c>
      <c r="C7" s="31" t="s">
        <v>758</v>
      </c>
      <c r="J7" s="28"/>
      <c r="L7" s="741"/>
      <c r="N7" s="37"/>
      <c r="O7" s="37"/>
    </row>
    <row r="8" spans="2:15" x14ac:dyDescent="0.2">
      <c r="B8" s="40" t="s">
        <v>283</v>
      </c>
      <c r="C8" s="31" t="s">
        <v>759</v>
      </c>
      <c r="J8" s="28"/>
      <c r="L8" s="741"/>
      <c r="N8" s="37"/>
      <c r="O8" s="37"/>
    </row>
    <row r="9" spans="2:15" x14ac:dyDescent="0.2">
      <c r="B9" s="40" t="s">
        <v>284</v>
      </c>
      <c r="C9" s="31" t="s">
        <v>760</v>
      </c>
      <c r="J9" s="28"/>
      <c r="L9" s="741"/>
      <c r="M9" s="41"/>
      <c r="N9" s="42"/>
      <c r="O9" s="42"/>
    </row>
    <row r="10" spans="2:15" x14ac:dyDescent="0.2">
      <c r="B10" s="40" t="s">
        <v>285</v>
      </c>
      <c r="C10" s="31" t="s">
        <v>761</v>
      </c>
      <c r="J10" s="28"/>
      <c r="L10" s="741"/>
      <c r="M10" s="41"/>
      <c r="N10" s="37"/>
      <c r="O10" s="37"/>
    </row>
    <row r="11" spans="2:15" x14ac:dyDescent="0.2">
      <c r="B11" s="40" t="s">
        <v>286</v>
      </c>
      <c r="C11" s="31" t="s">
        <v>762</v>
      </c>
      <c r="J11" s="28"/>
      <c r="L11" s="741"/>
      <c r="M11" s="43"/>
      <c r="N11" s="44"/>
      <c r="O11" s="44"/>
    </row>
    <row r="12" spans="2:15" x14ac:dyDescent="0.2">
      <c r="B12" s="40" t="s">
        <v>121</v>
      </c>
      <c r="C12" s="31" t="s">
        <v>754</v>
      </c>
      <c r="J12" s="28"/>
      <c r="L12" s="741"/>
      <c r="M12" s="43"/>
      <c r="N12" s="44"/>
      <c r="O12" s="44"/>
    </row>
    <row r="13" spans="2:15" x14ac:dyDescent="0.2">
      <c r="B13" s="40" t="s">
        <v>122</v>
      </c>
      <c r="C13" s="31" t="s">
        <v>753</v>
      </c>
      <c r="J13" s="28"/>
      <c r="L13" s="741"/>
      <c r="M13" s="43"/>
      <c r="N13" s="44"/>
      <c r="O13" s="44"/>
    </row>
    <row r="14" spans="2:15" x14ac:dyDescent="0.2">
      <c r="B14" s="40" t="s">
        <v>123</v>
      </c>
      <c r="C14" s="31" t="s">
        <v>832</v>
      </c>
      <c r="J14" s="28"/>
      <c r="L14" s="741"/>
      <c r="M14" s="43"/>
      <c r="N14" s="44"/>
      <c r="O14" s="44"/>
    </row>
    <row r="15" spans="2:15" x14ac:dyDescent="0.2">
      <c r="B15" s="40" t="s">
        <v>124</v>
      </c>
      <c r="C15" s="31" t="s">
        <v>763</v>
      </c>
      <c r="J15" s="28"/>
      <c r="L15" s="741"/>
      <c r="M15" s="45"/>
      <c r="N15" s="37"/>
      <c r="O15" s="37"/>
    </row>
    <row r="16" spans="2:15" x14ac:dyDescent="0.2">
      <c r="B16" s="40" t="s">
        <v>764</v>
      </c>
      <c r="C16" s="31" t="s">
        <v>765</v>
      </c>
      <c r="J16" s="28"/>
      <c r="L16" s="741"/>
      <c r="M16" s="45"/>
      <c r="N16" s="37"/>
      <c r="O16" s="37"/>
    </row>
    <row r="17" spans="2:15" x14ac:dyDescent="0.2">
      <c r="B17" s="40" t="s">
        <v>766</v>
      </c>
      <c r="C17" s="31" t="s">
        <v>767</v>
      </c>
      <c r="J17" s="28"/>
      <c r="L17" s="741"/>
      <c r="M17" s="41"/>
      <c r="N17" s="37"/>
      <c r="O17" s="37"/>
    </row>
    <row r="18" spans="2:15" x14ac:dyDescent="0.2">
      <c r="B18" s="40" t="s">
        <v>768</v>
      </c>
      <c r="C18" s="31" t="s">
        <v>535</v>
      </c>
      <c r="J18" s="28"/>
      <c r="L18" s="741"/>
      <c r="M18" s="41"/>
      <c r="N18" s="37"/>
      <c r="O18" s="37"/>
    </row>
    <row r="19" spans="2:15" x14ac:dyDescent="0.2">
      <c r="B19" s="40" t="s">
        <v>769</v>
      </c>
      <c r="C19" s="31" t="s">
        <v>770</v>
      </c>
      <c r="J19" s="28"/>
      <c r="L19" s="741"/>
      <c r="M19" s="41"/>
      <c r="N19" s="45"/>
      <c r="O19" s="45"/>
    </row>
    <row r="20" spans="2:15" x14ac:dyDescent="0.2">
      <c r="B20" s="40" t="s">
        <v>771</v>
      </c>
      <c r="C20" s="31" t="s">
        <v>193</v>
      </c>
      <c r="J20" s="28"/>
      <c r="L20" s="741"/>
      <c r="M20" s="41"/>
      <c r="N20" s="37"/>
      <c r="O20" s="45"/>
    </row>
    <row r="21" spans="2:15" x14ac:dyDescent="0.2">
      <c r="B21" s="40" t="s">
        <v>887</v>
      </c>
      <c r="C21" s="31" t="s">
        <v>773</v>
      </c>
      <c r="J21" s="28"/>
      <c r="L21" s="741"/>
      <c r="M21" s="45"/>
      <c r="N21" s="37"/>
      <c r="O21" s="37"/>
    </row>
    <row r="22" spans="2:15" x14ac:dyDescent="0.2">
      <c r="B22" s="40" t="s">
        <v>772</v>
      </c>
      <c r="C22" s="31" t="s">
        <v>775</v>
      </c>
      <c r="J22" s="29"/>
      <c r="L22" s="741"/>
      <c r="M22" s="46"/>
      <c r="N22" s="44"/>
      <c r="O22" s="44"/>
    </row>
    <row r="23" spans="2:15" ht="12" thickBot="1" x14ac:dyDescent="0.25">
      <c r="B23" s="40" t="s">
        <v>774</v>
      </c>
      <c r="C23" s="31" t="s">
        <v>777</v>
      </c>
      <c r="J23" s="29"/>
      <c r="L23" s="741"/>
      <c r="M23" s="46"/>
      <c r="N23" s="44"/>
      <c r="O23" s="44"/>
    </row>
    <row r="24" spans="2:15" ht="12" thickBot="1" x14ac:dyDescent="0.25">
      <c r="B24" s="47" t="s">
        <v>776</v>
      </c>
      <c r="C24" s="38" t="s">
        <v>191</v>
      </c>
      <c r="J24" s="48">
        <f>SUM(J7:J23)</f>
        <v>0</v>
      </c>
      <c r="M24" s="46"/>
      <c r="N24" s="44"/>
      <c r="O24" s="44"/>
    </row>
    <row r="25" spans="2:15" x14ac:dyDescent="0.2">
      <c r="J25" s="49"/>
    </row>
    <row r="26" spans="2:15" x14ac:dyDescent="0.2">
      <c r="B26" s="33" t="s">
        <v>163</v>
      </c>
      <c r="C26" s="34" t="s">
        <v>778</v>
      </c>
      <c r="D26" s="35"/>
      <c r="E26" s="35"/>
      <c r="F26" s="35"/>
      <c r="G26" s="35"/>
      <c r="H26" s="35"/>
      <c r="I26" s="35"/>
      <c r="J26" s="747" t="str">
        <f>J1</f>
        <v>USD '000</v>
      </c>
      <c r="K26" s="754"/>
      <c r="L26" s="748" t="s">
        <v>996</v>
      </c>
    </row>
    <row r="27" spans="2:15" x14ac:dyDescent="0.2">
      <c r="B27" s="38"/>
      <c r="J27" s="50"/>
    </row>
    <row r="28" spans="2:15" x14ac:dyDescent="0.2">
      <c r="B28" s="40" t="s">
        <v>287</v>
      </c>
      <c r="C28" s="31" t="s">
        <v>779</v>
      </c>
      <c r="J28" s="28"/>
      <c r="L28" s="741"/>
    </row>
    <row r="29" spans="2:15" x14ac:dyDescent="0.2">
      <c r="B29" s="40" t="s">
        <v>289</v>
      </c>
      <c r="C29" s="31" t="s">
        <v>780</v>
      </c>
      <c r="J29" s="28"/>
      <c r="L29" s="741"/>
    </row>
    <row r="30" spans="2:15" x14ac:dyDescent="0.2">
      <c r="B30" s="40" t="s">
        <v>288</v>
      </c>
      <c r="C30" s="31" t="s">
        <v>781</v>
      </c>
      <c r="J30" s="28"/>
      <c r="L30" s="741"/>
    </row>
    <row r="31" spans="2:15" x14ac:dyDescent="0.2">
      <c r="B31" s="40" t="s">
        <v>125</v>
      </c>
      <c r="C31" s="31" t="s">
        <v>782</v>
      </c>
      <c r="J31" s="28"/>
      <c r="L31" s="741"/>
    </row>
    <row r="32" spans="2:15" x14ac:dyDescent="0.2">
      <c r="B32" s="40" t="s">
        <v>126</v>
      </c>
      <c r="C32" s="31" t="s">
        <v>16</v>
      </c>
      <c r="J32" s="28"/>
      <c r="L32" s="741"/>
    </row>
    <row r="33" spans="2:16" x14ac:dyDescent="0.2">
      <c r="B33" s="40" t="s">
        <v>127</v>
      </c>
      <c r="C33" s="31" t="s">
        <v>353</v>
      </c>
      <c r="J33" s="28"/>
      <c r="L33" s="741"/>
    </row>
    <row r="34" spans="2:16" x14ac:dyDescent="0.2">
      <c r="B34" s="40" t="s">
        <v>128</v>
      </c>
      <c r="C34" s="31" t="s">
        <v>354</v>
      </c>
      <c r="J34" s="28"/>
      <c r="L34" s="741"/>
    </row>
    <row r="35" spans="2:16" x14ac:dyDescent="0.2">
      <c r="B35" s="40" t="s">
        <v>129</v>
      </c>
      <c r="C35" s="31" t="s">
        <v>355</v>
      </c>
      <c r="J35" s="28"/>
      <c r="L35" s="741"/>
    </row>
    <row r="36" spans="2:16" x14ac:dyDescent="0.2">
      <c r="B36" s="40" t="s">
        <v>620</v>
      </c>
      <c r="C36" s="31" t="s">
        <v>356</v>
      </c>
      <c r="J36" s="28"/>
      <c r="L36" s="741"/>
    </row>
    <row r="37" spans="2:16" ht="12" thickBot="1" x14ac:dyDescent="0.25">
      <c r="B37" s="40" t="s">
        <v>358</v>
      </c>
      <c r="C37" s="31" t="s">
        <v>357</v>
      </c>
      <c r="J37" s="28"/>
      <c r="L37" s="741"/>
    </row>
    <row r="38" spans="2:16" ht="12" thickBot="1" x14ac:dyDescent="0.25">
      <c r="B38" s="47" t="s">
        <v>359</v>
      </c>
      <c r="C38" s="38" t="s">
        <v>150</v>
      </c>
      <c r="J38" s="48">
        <f>SUM(J28:J37)</f>
        <v>0</v>
      </c>
    </row>
    <row r="39" spans="2:16" ht="12" thickBot="1" x14ac:dyDescent="0.25">
      <c r="J39" s="50"/>
      <c r="M39" s="43"/>
      <c r="N39" s="37"/>
      <c r="O39" s="37"/>
    </row>
    <row r="40" spans="2:16" ht="12" thickBot="1" x14ac:dyDescent="0.25">
      <c r="B40" s="51" t="s">
        <v>151</v>
      </c>
      <c r="C40" s="38" t="s">
        <v>152</v>
      </c>
      <c r="J40" s="48">
        <f>J24+J38</f>
        <v>0</v>
      </c>
    </row>
    <row r="41" spans="2:16" x14ac:dyDescent="0.2">
      <c r="C41" s="38"/>
      <c r="J41" s="49"/>
    </row>
    <row r="42" spans="2:16" x14ac:dyDescent="0.2">
      <c r="B42" s="33" t="s">
        <v>164</v>
      </c>
      <c r="C42" s="34" t="s">
        <v>360</v>
      </c>
      <c r="D42" s="35"/>
      <c r="E42" s="35"/>
      <c r="F42" s="35"/>
      <c r="G42" s="35"/>
      <c r="H42" s="35"/>
      <c r="I42" s="35"/>
      <c r="J42" s="747" t="str">
        <f>J1</f>
        <v>USD '000</v>
      </c>
      <c r="K42" s="754"/>
      <c r="L42" s="748" t="s">
        <v>996</v>
      </c>
      <c r="N42" s="52"/>
      <c r="O42" s="52"/>
      <c r="P42" s="52"/>
    </row>
    <row r="43" spans="2:16" x14ac:dyDescent="0.2">
      <c r="J43" s="49"/>
    </row>
    <row r="44" spans="2:16" x14ac:dyDescent="0.2">
      <c r="B44" s="40" t="s">
        <v>200</v>
      </c>
      <c r="C44" s="31" t="s">
        <v>685</v>
      </c>
      <c r="J44" s="28"/>
      <c r="L44" s="741"/>
    </row>
    <row r="45" spans="2:16" x14ac:dyDescent="0.2">
      <c r="B45" s="40" t="s">
        <v>201</v>
      </c>
      <c r="C45" s="31" t="s">
        <v>361</v>
      </c>
      <c r="J45" s="28"/>
      <c r="L45" s="741"/>
    </row>
    <row r="46" spans="2:16" x14ac:dyDescent="0.2">
      <c r="B46" s="40" t="s">
        <v>362</v>
      </c>
      <c r="C46" s="31" t="s">
        <v>541</v>
      </c>
      <c r="J46" s="28"/>
      <c r="L46" s="741"/>
    </row>
    <row r="47" spans="2:16" x14ac:dyDescent="0.2">
      <c r="B47" s="40" t="s">
        <v>363</v>
      </c>
      <c r="C47" s="31" t="s">
        <v>364</v>
      </c>
      <c r="J47" s="28"/>
      <c r="L47" s="741"/>
    </row>
    <row r="48" spans="2:16" x14ac:dyDescent="0.2">
      <c r="B48" s="40" t="s">
        <v>365</v>
      </c>
      <c r="C48" s="31" t="s">
        <v>540</v>
      </c>
      <c r="J48" s="28"/>
      <c r="L48" s="741"/>
    </row>
    <row r="49" spans="1:15" x14ac:dyDescent="0.2">
      <c r="B49" s="40" t="s">
        <v>366</v>
      </c>
      <c r="C49" s="31" t="s">
        <v>367</v>
      </c>
      <c r="J49" s="28"/>
      <c r="L49" s="741"/>
    </row>
    <row r="50" spans="1:15" x14ac:dyDescent="0.2">
      <c r="B50" s="40" t="s">
        <v>318</v>
      </c>
      <c r="C50" s="31" t="s">
        <v>368</v>
      </c>
      <c r="J50" s="28"/>
      <c r="L50" s="741"/>
    </row>
    <row r="51" spans="1:15" x14ac:dyDescent="0.2">
      <c r="B51" s="40" t="s">
        <v>369</v>
      </c>
      <c r="C51" s="31" t="s">
        <v>370</v>
      </c>
      <c r="J51" s="28"/>
      <c r="L51" s="741"/>
      <c r="M51" s="46"/>
      <c r="N51" s="37"/>
      <c r="O51" s="37"/>
    </row>
    <row r="52" spans="1:15" x14ac:dyDescent="0.2">
      <c r="B52" s="40" t="s">
        <v>371</v>
      </c>
      <c r="C52" s="31" t="s">
        <v>238</v>
      </c>
      <c r="J52" s="29"/>
      <c r="L52" s="741"/>
      <c r="M52" s="46"/>
      <c r="N52" s="37"/>
      <c r="O52" s="37"/>
    </row>
    <row r="53" spans="1:15" ht="12" thickBot="1" x14ac:dyDescent="0.25">
      <c r="B53" s="40" t="s">
        <v>372</v>
      </c>
      <c r="C53" s="31" t="s">
        <v>265</v>
      </c>
      <c r="J53" s="29"/>
      <c r="L53" s="741"/>
      <c r="M53" s="41"/>
      <c r="N53" s="37"/>
      <c r="O53" s="37"/>
    </row>
    <row r="54" spans="1:15" ht="12" thickBot="1" x14ac:dyDescent="0.25">
      <c r="B54" s="47" t="s">
        <v>373</v>
      </c>
      <c r="C54" s="38" t="s">
        <v>374</v>
      </c>
      <c r="J54" s="53">
        <f>SUM(J44:J53)</f>
        <v>0</v>
      </c>
      <c r="M54" s="41"/>
      <c r="N54" s="37"/>
      <c r="O54" s="37"/>
    </row>
    <row r="55" spans="1:15" s="54" customFormat="1" x14ac:dyDescent="0.2">
      <c r="A55" s="37"/>
      <c r="H55" s="55"/>
      <c r="I55" s="37"/>
      <c r="J55" s="55"/>
      <c r="K55" s="755"/>
    </row>
    <row r="56" spans="1:15" s="54" customFormat="1" ht="12" thickBot="1" x14ac:dyDescent="0.25">
      <c r="A56" s="37"/>
      <c r="B56" s="56" t="s">
        <v>681</v>
      </c>
      <c r="C56" s="37"/>
      <c r="D56" s="37"/>
      <c r="H56" s="55"/>
      <c r="I56" s="37"/>
      <c r="J56" s="55"/>
      <c r="K56" s="755"/>
    </row>
    <row r="57" spans="1:15" s="54" customFormat="1" ht="12" thickBot="1" x14ac:dyDescent="0.25">
      <c r="A57" s="37"/>
      <c r="B57" s="57"/>
      <c r="C57" s="37"/>
      <c r="D57" s="54" t="s">
        <v>313</v>
      </c>
      <c r="H57" s="55"/>
      <c r="I57" s="37"/>
      <c r="J57" s="55"/>
      <c r="K57" s="755"/>
    </row>
    <row r="58" spans="1:15" ht="12" thickBot="1" x14ac:dyDescent="0.25">
      <c r="B58" s="58"/>
      <c r="C58" s="37"/>
      <c r="D58" s="54" t="s">
        <v>314</v>
      </c>
      <c r="E58" s="54"/>
    </row>
    <row r="59" spans="1:15" x14ac:dyDescent="0.2">
      <c r="B59" s="84" t="s">
        <v>162</v>
      </c>
      <c r="C59" s="85"/>
      <c r="D59" s="871" t="s">
        <v>998</v>
      </c>
      <c r="E59" s="872"/>
      <c r="F59" s="872"/>
      <c r="G59" s="872"/>
      <c r="H59" s="872"/>
      <c r="I59" s="872"/>
      <c r="J59" s="872"/>
    </row>
    <row r="60" spans="1:15" x14ac:dyDescent="0.2">
      <c r="B60" s="59"/>
    </row>
  </sheetData>
  <sheetProtection password="8366" sheet="1" objects="1" scenarios="1"/>
  <mergeCells count="1">
    <mergeCell ref="D59:J59"/>
  </mergeCells>
  <phoneticPr fontId="12" type="noConversion"/>
  <dataValidations count="1">
    <dataValidation type="list" allowBlank="1" showInputMessage="1" showErrorMessage="1" prompt="Select reporting currency" sqref="J1">
      <formula1>$N$1:$N$3</formula1>
    </dataValidation>
  </dataValidations>
  <pageMargins left="0.34" right="0.34" top="0.5" bottom="0.4" header="0.2" footer="0.2"/>
  <pageSetup orientation="portrait" r:id="rId1"/>
  <headerFooter alignWithMargins="0">
    <oddFooter>&amp;L&amp;8&amp;A&amp;R&amp;8&amp;P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96"/>
  <sheetViews>
    <sheetView showGridLines="0" showRowColHeaders="0" workbookViewId="0">
      <selection activeCell="B50" sqref="B50"/>
    </sheetView>
  </sheetViews>
  <sheetFormatPr defaultColWidth="0" defaultRowHeight="11.25" zeroHeight="1" x14ac:dyDescent="0.2"/>
  <cols>
    <col min="1" max="1" width="2.42578125" style="506" customWidth="1"/>
    <col min="2" max="2" width="5.85546875" style="506" customWidth="1"/>
    <col min="3" max="4" width="2.42578125" style="503" customWidth="1"/>
    <col min="5" max="5" width="30" style="504" customWidth="1"/>
    <col min="6" max="6" width="32.7109375" style="503" customWidth="1"/>
    <col min="7" max="7" width="15" style="503" customWidth="1"/>
    <col min="8" max="8" width="1" style="508" customWidth="1"/>
    <col min="9" max="9" width="13.28515625" style="503" customWidth="1"/>
    <col min="10" max="10" width="1" style="505" customWidth="1"/>
    <col min="11" max="11" width="13.28515625" style="503" customWidth="1"/>
    <col min="12" max="12" width="2.42578125" style="506" customWidth="1"/>
    <col min="13" max="13" width="7.7109375" style="503" hidden="1" customWidth="1"/>
    <col min="14" max="16384" width="0" style="506" hidden="1"/>
  </cols>
  <sheetData>
    <row r="1" spans="1:19" s="503" customFormat="1" ht="13.5" thickBot="1" x14ac:dyDescent="0.3">
      <c r="B1" s="467" t="s">
        <v>26</v>
      </c>
      <c r="E1" s="504"/>
      <c r="F1" s="504"/>
      <c r="J1" s="465" t="s">
        <v>656</v>
      </c>
      <c r="K1" s="466" t="str">
        <f>IF('Sec A Balance Sheet'!J1=0," ",'Sec A Balance Sheet'!J1)</f>
        <v>USD '000</v>
      </c>
      <c r="R1" s="504"/>
    </row>
    <row r="2" spans="1:19" ht="13.5" customHeight="1" x14ac:dyDescent="0.25">
      <c r="A2" s="503"/>
      <c r="B2" s="467" t="s">
        <v>675</v>
      </c>
      <c r="H2" s="503"/>
      <c r="L2" s="503"/>
      <c r="N2" s="503"/>
      <c r="O2" s="503"/>
      <c r="R2" s="504"/>
      <c r="S2" s="503"/>
    </row>
    <row r="3" spans="1:19" ht="11.25" customHeight="1" x14ac:dyDescent="0.2">
      <c r="A3" s="503"/>
      <c r="B3" s="503"/>
      <c r="F3" s="504"/>
      <c r="H3" s="503"/>
      <c r="J3" s="503"/>
      <c r="L3" s="503"/>
      <c r="N3" s="503"/>
      <c r="O3" s="503"/>
      <c r="P3" s="503"/>
      <c r="Q3" s="503"/>
      <c r="R3" s="504"/>
      <c r="S3" s="503"/>
    </row>
    <row r="4" spans="1:19" s="505" customFormat="1" x14ac:dyDescent="0.2">
      <c r="B4" s="507"/>
      <c r="D4" s="503"/>
      <c r="E4" s="504"/>
      <c r="G4" s="503"/>
      <c r="H4" s="508"/>
      <c r="I4" s="503"/>
      <c r="K4" s="503"/>
    </row>
    <row r="5" spans="1:19" s="505" customFormat="1" ht="11.25" customHeight="1" thickBot="1" x14ac:dyDescent="0.25">
      <c r="B5" s="504"/>
      <c r="D5" s="503"/>
      <c r="E5" s="504"/>
      <c r="G5" s="503"/>
      <c r="H5" s="509"/>
      <c r="I5" s="509"/>
      <c r="J5" s="510"/>
      <c r="K5" s="509"/>
    </row>
    <row r="6" spans="1:19" s="511" customFormat="1" ht="25.5" customHeight="1" thickTop="1" thickBot="1" x14ac:dyDescent="0.25">
      <c r="D6" s="512"/>
      <c r="E6" s="512"/>
      <c r="G6" s="503"/>
      <c r="H6" s="513"/>
      <c r="I6" s="514" t="s">
        <v>789</v>
      </c>
      <c r="J6" s="515"/>
      <c r="K6" s="514" t="s">
        <v>463</v>
      </c>
    </row>
    <row r="7" spans="1:19" s="511" customFormat="1" ht="12.75" customHeight="1" thickTop="1" thickBot="1" x14ac:dyDescent="0.25">
      <c r="D7" s="512"/>
      <c r="E7" s="512"/>
      <c r="F7" s="512"/>
      <c r="G7" s="512"/>
      <c r="H7" s="512"/>
      <c r="I7" s="516" t="s">
        <v>349</v>
      </c>
      <c r="J7" s="516"/>
      <c r="K7" s="516" t="s">
        <v>309</v>
      </c>
    </row>
    <row r="8" spans="1:19" s="510" customFormat="1" ht="13.5" customHeight="1" thickBot="1" x14ac:dyDescent="0.25">
      <c r="B8" s="517" t="s">
        <v>27</v>
      </c>
      <c r="C8" s="518" t="s">
        <v>82</v>
      </c>
      <c r="D8" s="509"/>
      <c r="E8" s="519"/>
      <c r="G8" s="503"/>
      <c r="H8" s="520"/>
      <c r="I8" s="521">
        <f>SUM(I10:I14)</f>
        <v>0</v>
      </c>
      <c r="J8" s="522"/>
      <c r="K8" s="521">
        <f>SUM(K10:K14)</f>
        <v>0</v>
      </c>
    </row>
    <row r="9" spans="1:19" s="505" customFormat="1" ht="3.75" customHeight="1" x14ac:dyDescent="0.2">
      <c r="C9" s="504"/>
      <c r="D9" s="503"/>
      <c r="E9" s="504"/>
      <c r="F9" s="504"/>
      <c r="G9" s="503"/>
      <c r="H9" s="520"/>
      <c r="I9" s="523"/>
      <c r="J9" s="523"/>
      <c r="K9" s="523"/>
      <c r="L9" s="504"/>
    </row>
    <row r="10" spans="1:19" x14ac:dyDescent="0.2">
      <c r="B10" s="506" t="s">
        <v>606</v>
      </c>
      <c r="C10" s="504" t="s">
        <v>28</v>
      </c>
      <c r="F10" s="506"/>
      <c r="G10" s="503" t="s">
        <v>346</v>
      </c>
      <c r="H10" s="520"/>
      <c r="I10" s="524"/>
      <c r="J10" s="525"/>
      <c r="K10" s="524"/>
      <c r="L10" s="503"/>
    </row>
    <row r="11" spans="1:19" s="505" customFormat="1" ht="3.75" customHeight="1" x14ac:dyDescent="0.2">
      <c r="C11" s="504"/>
      <c r="D11" s="503"/>
      <c r="E11" s="504"/>
      <c r="F11" s="504"/>
      <c r="G11" s="503"/>
      <c r="H11" s="520"/>
      <c r="I11" s="523"/>
      <c r="J11" s="523"/>
      <c r="K11" s="523"/>
      <c r="L11" s="504"/>
    </row>
    <row r="12" spans="1:19" s="505" customFormat="1" x14ac:dyDescent="0.2">
      <c r="B12" s="505" t="s">
        <v>608</v>
      </c>
      <c r="C12" s="504" t="s">
        <v>29</v>
      </c>
      <c r="D12" s="503"/>
      <c r="E12" s="504"/>
      <c r="G12" s="503" t="s">
        <v>306</v>
      </c>
      <c r="H12" s="520"/>
      <c r="I12" s="524"/>
      <c r="J12" s="525"/>
      <c r="K12" s="524"/>
    </row>
    <row r="13" spans="1:19" s="505" customFormat="1" ht="3.75" customHeight="1" x14ac:dyDescent="0.2">
      <c r="C13" s="504"/>
      <c r="D13" s="503"/>
      <c r="E13" s="504"/>
      <c r="F13" s="504"/>
      <c r="H13" s="520"/>
      <c r="I13" s="523"/>
      <c r="J13" s="523"/>
      <c r="K13" s="523"/>
      <c r="L13" s="504"/>
    </row>
    <row r="14" spans="1:19" s="505" customFormat="1" x14ac:dyDescent="0.2">
      <c r="B14" s="505" t="s">
        <v>610</v>
      </c>
      <c r="C14" s="504" t="s">
        <v>30</v>
      </c>
      <c r="D14" s="503"/>
      <c r="E14" s="504"/>
      <c r="H14" s="520"/>
      <c r="I14" s="524"/>
      <c r="J14" s="525"/>
      <c r="K14" s="524"/>
    </row>
    <row r="15" spans="1:19" s="510" customFormat="1" ht="3.75" customHeight="1" x14ac:dyDescent="0.2">
      <c r="C15" s="519"/>
      <c r="D15" s="509"/>
      <c r="E15" s="519"/>
      <c r="G15" s="503"/>
      <c r="H15" s="520"/>
      <c r="I15" s="526"/>
      <c r="J15" s="527"/>
      <c r="K15" s="526"/>
    </row>
    <row r="16" spans="1:19" s="505" customFormat="1" x14ac:dyDescent="0.2">
      <c r="B16" s="503"/>
      <c r="D16" s="503"/>
      <c r="E16" s="504"/>
      <c r="G16" s="503"/>
      <c r="H16" s="528"/>
      <c r="I16" s="529"/>
      <c r="J16" s="530"/>
      <c r="K16" s="529"/>
    </row>
    <row r="17" spans="2:12" s="505" customFormat="1" ht="12" thickBot="1" x14ac:dyDescent="0.25">
      <c r="B17" s="503"/>
      <c r="D17" s="503"/>
      <c r="E17" s="504"/>
      <c r="G17" s="503"/>
      <c r="H17" s="528"/>
      <c r="I17" s="529"/>
      <c r="J17" s="530"/>
      <c r="K17" s="529"/>
    </row>
    <row r="18" spans="2:12" s="505" customFormat="1" ht="12" thickBot="1" x14ac:dyDescent="0.25">
      <c r="B18" s="517" t="s">
        <v>31</v>
      </c>
      <c r="C18" s="518" t="s">
        <v>83</v>
      </c>
      <c r="D18" s="512"/>
      <c r="E18" s="504"/>
      <c r="G18" s="503"/>
      <c r="H18" s="528"/>
      <c r="I18" s="521">
        <f>SUM(I20:I26)</f>
        <v>0</v>
      </c>
      <c r="J18" s="522"/>
      <c r="K18" s="521">
        <f>SUM(K20:K26)</f>
        <v>0</v>
      </c>
    </row>
    <row r="19" spans="2:12" s="505" customFormat="1" ht="3.75" customHeight="1" x14ac:dyDescent="0.2">
      <c r="C19" s="504"/>
      <c r="D19" s="503"/>
      <c r="E19" s="504"/>
      <c r="F19" s="504"/>
      <c r="G19" s="503"/>
      <c r="H19" s="520"/>
      <c r="I19" s="523"/>
      <c r="J19" s="523"/>
      <c r="K19" s="523"/>
      <c r="L19" s="504"/>
    </row>
    <row r="20" spans="2:12" s="505" customFormat="1" x14ac:dyDescent="0.2">
      <c r="B20" s="506" t="s">
        <v>518</v>
      </c>
      <c r="C20" s="504" t="s">
        <v>780</v>
      </c>
      <c r="D20" s="503"/>
      <c r="E20" s="504"/>
      <c r="G20" s="503"/>
      <c r="H20" s="528"/>
      <c r="I20" s="524"/>
      <c r="J20" s="525"/>
      <c r="K20" s="524"/>
    </row>
    <row r="21" spans="2:12" s="505" customFormat="1" ht="3.75" customHeight="1" x14ac:dyDescent="0.2">
      <c r="C21" s="504"/>
      <c r="D21" s="503"/>
      <c r="E21" s="504"/>
      <c r="G21" s="503"/>
      <c r="H21" s="528"/>
      <c r="I21" s="529"/>
      <c r="J21" s="530"/>
      <c r="K21" s="529"/>
    </row>
    <row r="22" spans="2:12" s="505" customFormat="1" x14ac:dyDescent="0.2">
      <c r="B22" s="505" t="s">
        <v>520</v>
      </c>
      <c r="C22" s="504" t="s">
        <v>779</v>
      </c>
      <c r="D22" s="503"/>
      <c r="E22" s="504"/>
      <c r="G22" s="503"/>
      <c r="H22" s="528"/>
      <c r="I22" s="524"/>
      <c r="J22" s="525"/>
      <c r="K22" s="524"/>
    </row>
    <row r="23" spans="2:12" s="505" customFormat="1" ht="3.75" customHeight="1" x14ac:dyDescent="0.2">
      <c r="C23" s="504"/>
      <c r="D23" s="503"/>
      <c r="E23" s="504"/>
      <c r="G23" s="503"/>
      <c r="H23" s="528"/>
      <c r="I23" s="523"/>
      <c r="J23" s="523"/>
      <c r="K23" s="523"/>
    </row>
    <row r="24" spans="2:12" s="505" customFormat="1" x14ac:dyDescent="0.2">
      <c r="B24" s="505" t="s">
        <v>522</v>
      </c>
      <c r="C24" s="504" t="s">
        <v>32</v>
      </c>
      <c r="D24" s="503"/>
      <c r="E24" s="504"/>
      <c r="G24" s="503"/>
      <c r="H24" s="528"/>
      <c r="I24" s="524"/>
      <c r="J24" s="525"/>
      <c r="K24" s="524"/>
    </row>
    <row r="25" spans="2:12" s="505" customFormat="1" ht="3.75" customHeight="1" x14ac:dyDescent="0.2">
      <c r="B25" s="510"/>
      <c r="C25" s="519"/>
      <c r="D25" s="509"/>
      <c r="E25" s="504"/>
      <c r="G25" s="503"/>
      <c r="H25" s="528"/>
      <c r="I25" s="523"/>
      <c r="J25" s="523"/>
      <c r="K25" s="523"/>
    </row>
    <row r="26" spans="2:12" s="505" customFormat="1" x14ac:dyDescent="0.2">
      <c r="B26" s="505" t="s">
        <v>524</v>
      </c>
      <c r="C26" s="504" t="s">
        <v>353</v>
      </c>
      <c r="D26" s="503"/>
      <c r="E26" s="504"/>
      <c r="G26" s="503" t="s">
        <v>307</v>
      </c>
      <c r="H26" s="528"/>
      <c r="I26" s="524"/>
      <c r="J26" s="525"/>
      <c r="K26" s="524"/>
    </row>
    <row r="27" spans="2:12" s="505" customFormat="1" ht="3.75" customHeight="1" x14ac:dyDescent="0.2">
      <c r="B27" s="510"/>
      <c r="C27" s="519"/>
      <c r="D27" s="509"/>
      <c r="E27" s="504"/>
      <c r="G27" s="503"/>
      <c r="H27" s="528"/>
      <c r="I27" s="526"/>
      <c r="J27" s="527"/>
      <c r="K27" s="526"/>
    </row>
    <row r="28" spans="2:12" s="505" customFormat="1" x14ac:dyDescent="0.2">
      <c r="B28" s="503"/>
      <c r="D28" s="503"/>
      <c r="E28" s="504"/>
      <c r="G28" s="503"/>
      <c r="H28" s="528"/>
      <c r="I28" s="529"/>
      <c r="J28" s="530"/>
      <c r="K28" s="529"/>
    </row>
    <row r="29" spans="2:12" s="505" customFormat="1" ht="12" thickBot="1" x14ac:dyDescent="0.25">
      <c r="B29" s="503"/>
      <c r="D29" s="503"/>
      <c r="E29" s="504"/>
      <c r="G29" s="503"/>
      <c r="H29" s="528"/>
      <c r="I29" s="529"/>
      <c r="J29" s="530"/>
      <c r="K29" s="529"/>
    </row>
    <row r="30" spans="2:12" s="505" customFormat="1" ht="12" thickBot="1" x14ac:dyDescent="0.25">
      <c r="B30" s="517" t="s">
        <v>33</v>
      </c>
      <c r="C30" s="518" t="s">
        <v>352</v>
      </c>
      <c r="D30" s="512"/>
      <c r="E30" s="504"/>
      <c r="G30" s="503"/>
      <c r="H30" s="528"/>
      <c r="I30" s="521">
        <f>SUM(I32:I38)-SUM(I42:I49)</f>
        <v>0</v>
      </c>
      <c r="J30" s="522"/>
      <c r="K30" s="521">
        <f>SUM(K32:K38)-SUM(K42:K49)</f>
        <v>0</v>
      </c>
    </row>
    <row r="31" spans="2:12" s="505" customFormat="1" ht="3.75" customHeight="1" x14ac:dyDescent="0.2">
      <c r="C31" s="504"/>
      <c r="D31" s="503"/>
      <c r="E31" s="504"/>
      <c r="F31" s="504"/>
      <c r="G31" s="503"/>
      <c r="H31" s="520"/>
      <c r="I31" s="523"/>
      <c r="J31" s="523"/>
      <c r="K31" s="523"/>
      <c r="L31" s="504"/>
    </row>
    <row r="32" spans="2:12" s="505" customFormat="1" x14ac:dyDescent="0.2">
      <c r="B32" s="506" t="s">
        <v>34</v>
      </c>
      <c r="C32" s="504" t="s">
        <v>35</v>
      </c>
      <c r="D32" s="503"/>
      <c r="E32" s="504"/>
      <c r="G32" s="503"/>
      <c r="H32" s="528"/>
      <c r="I32" s="524"/>
      <c r="J32" s="525"/>
      <c r="K32" s="524"/>
    </row>
    <row r="33" spans="2:11" s="505" customFormat="1" ht="3.75" customHeight="1" x14ac:dyDescent="0.2">
      <c r="C33" s="504"/>
      <c r="D33" s="503"/>
      <c r="E33" s="504"/>
      <c r="G33" s="503"/>
      <c r="H33" s="528"/>
      <c r="I33" s="529"/>
      <c r="J33" s="530"/>
      <c r="K33" s="529"/>
    </row>
    <row r="34" spans="2:11" s="505" customFormat="1" x14ac:dyDescent="0.2">
      <c r="B34" s="505" t="s">
        <v>36</v>
      </c>
      <c r="C34" s="504" t="s">
        <v>32</v>
      </c>
      <c r="D34" s="503"/>
      <c r="E34" s="504"/>
      <c r="G34" s="503"/>
      <c r="H34" s="528"/>
      <c r="I34" s="524"/>
      <c r="J34" s="525"/>
      <c r="K34" s="524"/>
    </row>
    <row r="35" spans="2:11" s="505" customFormat="1" ht="3.75" customHeight="1" x14ac:dyDescent="0.2">
      <c r="C35" s="504"/>
      <c r="D35" s="503"/>
      <c r="E35" s="504"/>
      <c r="G35" s="503"/>
      <c r="H35" s="528"/>
      <c r="I35" s="523"/>
      <c r="J35" s="523"/>
      <c r="K35" s="523"/>
    </row>
    <row r="36" spans="2:11" s="505" customFormat="1" x14ac:dyDescent="0.2">
      <c r="B36" s="506" t="s">
        <v>528</v>
      </c>
      <c r="C36" s="504" t="s">
        <v>84</v>
      </c>
      <c r="D36" s="503"/>
      <c r="E36" s="504"/>
      <c r="G36" s="503"/>
      <c r="H36" s="528"/>
      <c r="I36" s="524"/>
      <c r="J36" s="525"/>
      <c r="K36" s="524"/>
    </row>
    <row r="37" spans="2:11" s="505" customFormat="1" ht="3.75" customHeight="1" x14ac:dyDescent="0.2">
      <c r="C37" s="519"/>
      <c r="D37" s="509"/>
      <c r="E37" s="504"/>
      <c r="G37" s="503"/>
      <c r="H37" s="528"/>
      <c r="I37" s="523"/>
      <c r="J37" s="523"/>
      <c r="K37" s="523"/>
    </row>
    <row r="38" spans="2:11" s="505" customFormat="1" x14ac:dyDescent="0.2">
      <c r="B38" s="505" t="s">
        <v>529</v>
      </c>
      <c r="C38" s="504" t="s">
        <v>353</v>
      </c>
      <c r="D38" s="503"/>
      <c r="E38" s="504"/>
      <c r="G38" s="503" t="s">
        <v>308</v>
      </c>
      <c r="H38" s="528"/>
      <c r="I38" s="524"/>
      <c r="J38" s="525"/>
      <c r="K38" s="524"/>
    </row>
    <row r="39" spans="2:11" s="505" customFormat="1" ht="3.75" customHeight="1" x14ac:dyDescent="0.2">
      <c r="C39" s="519"/>
      <c r="D39" s="509"/>
      <c r="E39" s="504"/>
      <c r="H39" s="528"/>
      <c r="I39" s="526"/>
      <c r="J39" s="527"/>
      <c r="K39" s="526"/>
    </row>
    <row r="40" spans="2:11" s="505" customFormat="1" x14ac:dyDescent="0.2">
      <c r="B40" s="506"/>
      <c r="C40" s="507" t="s">
        <v>726</v>
      </c>
      <c r="D40" s="531"/>
      <c r="E40" s="504"/>
      <c r="G40" s="503"/>
      <c r="H40" s="528"/>
      <c r="I40" s="525"/>
      <c r="J40" s="525"/>
      <c r="K40" s="525"/>
    </row>
    <row r="41" spans="2:11" s="505" customFormat="1" ht="3.75" customHeight="1" x14ac:dyDescent="0.2">
      <c r="D41" s="503"/>
      <c r="E41" s="504"/>
      <c r="G41" s="503"/>
      <c r="H41" s="528"/>
      <c r="I41" s="529"/>
      <c r="J41" s="530"/>
      <c r="K41" s="529"/>
    </row>
    <row r="42" spans="2:11" s="505" customFormat="1" x14ac:dyDescent="0.2">
      <c r="B42" s="505" t="s">
        <v>530</v>
      </c>
      <c r="C42" s="505" t="s">
        <v>38</v>
      </c>
      <c r="D42" s="503"/>
      <c r="E42" s="504"/>
      <c r="G42" s="503"/>
      <c r="H42" s="528"/>
      <c r="I42" s="524"/>
      <c r="J42" s="525"/>
      <c r="K42" s="524"/>
    </row>
    <row r="43" spans="2:11" s="505" customFormat="1" ht="3.75" customHeight="1" x14ac:dyDescent="0.2">
      <c r="D43" s="503"/>
      <c r="E43" s="504"/>
      <c r="G43" s="503"/>
      <c r="H43" s="528"/>
      <c r="I43" s="529"/>
      <c r="J43" s="530"/>
      <c r="K43" s="529"/>
    </row>
    <row r="44" spans="2:11" s="505" customFormat="1" x14ac:dyDescent="0.2">
      <c r="B44" s="506" t="s">
        <v>39</v>
      </c>
      <c r="C44" s="505" t="s">
        <v>40</v>
      </c>
      <c r="D44" s="503"/>
      <c r="E44" s="504"/>
      <c r="G44" s="503"/>
      <c r="H44" s="528"/>
      <c r="I44" s="524"/>
      <c r="J44" s="525"/>
      <c r="K44" s="524"/>
    </row>
    <row r="45" spans="2:11" s="505" customFormat="1" ht="3.75" customHeight="1" x14ac:dyDescent="0.2">
      <c r="D45" s="503"/>
      <c r="E45" s="504"/>
      <c r="G45" s="503"/>
      <c r="H45" s="528"/>
      <c r="I45" s="523"/>
      <c r="J45" s="523"/>
      <c r="K45" s="523"/>
    </row>
    <row r="46" spans="2:11" s="505" customFormat="1" x14ac:dyDescent="0.2">
      <c r="B46" s="758" t="s">
        <v>1059</v>
      </c>
      <c r="C46" s="505" t="s">
        <v>464</v>
      </c>
      <c r="D46" s="503"/>
      <c r="E46" s="504"/>
      <c r="I46" s="525"/>
      <c r="J46" s="525"/>
      <c r="K46" s="525"/>
    </row>
    <row r="47" spans="2:11" s="505" customFormat="1" x14ac:dyDescent="0.2">
      <c r="D47" s="503" t="s">
        <v>465</v>
      </c>
      <c r="E47" s="504"/>
      <c r="G47" s="503" t="s">
        <v>310</v>
      </c>
      <c r="H47" s="528"/>
      <c r="I47" s="524"/>
      <c r="J47" s="525"/>
      <c r="K47" s="524"/>
    </row>
    <row r="48" spans="2:11" s="505" customFormat="1" ht="3.75" customHeight="1" x14ac:dyDescent="0.2">
      <c r="D48" s="503"/>
      <c r="E48" s="504"/>
      <c r="G48" s="503"/>
      <c r="H48" s="528"/>
      <c r="I48" s="523"/>
      <c r="J48" s="523"/>
      <c r="K48" s="523"/>
    </row>
    <row r="49" spans="1:19" s="505" customFormat="1" x14ac:dyDescent="0.2">
      <c r="B49" s="759" t="s">
        <v>41</v>
      </c>
      <c r="C49" s="505" t="s">
        <v>637</v>
      </c>
      <c r="D49" s="503"/>
      <c r="E49" s="504"/>
      <c r="G49" s="503"/>
      <c r="H49" s="528"/>
      <c r="I49" s="524"/>
      <c r="J49" s="525"/>
      <c r="K49" s="524"/>
    </row>
    <row r="50" spans="1:19" s="505" customFormat="1" ht="3.75" customHeight="1" x14ac:dyDescent="0.2">
      <c r="B50" s="503"/>
      <c r="D50" s="503"/>
      <c r="E50" s="504"/>
      <c r="G50" s="503"/>
      <c r="H50" s="528"/>
      <c r="I50" s="531"/>
      <c r="J50" s="532"/>
      <c r="K50" s="531"/>
    </row>
    <row r="51" spans="1:19" s="505" customFormat="1" x14ac:dyDescent="0.2">
      <c r="B51" s="503"/>
      <c r="D51" s="503"/>
      <c r="E51" s="504"/>
      <c r="G51" s="503"/>
      <c r="H51" s="503"/>
      <c r="I51" s="503"/>
      <c r="J51" s="503"/>
      <c r="K51" s="503"/>
    </row>
    <row r="52" spans="1:19" s="535" customFormat="1" ht="12" thickBot="1" x14ac:dyDescent="0.25">
      <c r="A52" s="505"/>
      <c r="B52" s="531" t="s">
        <v>681</v>
      </c>
      <c r="C52" s="503"/>
      <c r="D52" s="503"/>
      <c r="E52" s="504"/>
      <c r="F52" s="533"/>
      <c r="G52" s="503"/>
      <c r="H52" s="503"/>
      <c r="I52" s="503"/>
      <c r="J52" s="503"/>
      <c r="K52" s="503"/>
      <c r="L52" s="505"/>
      <c r="M52" s="534"/>
      <c r="N52" s="534"/>
      <c r="O52" s="534"/>
      <c r="P52" s="505"/>
      <c r="Q52" s="534"/>
      <c r="R52" s="533"/>
      <c r="S52" s="505"/>
    </row>
    <row r="53" spans="1:19" s="503" customFormat="1" ht="12" thickBot="1" x14ac:dyDescent="0.25">
      <c r="B53" s="536"/>
      <c r="D53" s="503" t="s">
        <v>335</v>
      </c>
      <c r="E53" s="504"/>
      <c r="H53" s="537"/>
    </row>
    <row r="54" spans="1:19" s="503" customFormat="1" ht="12" thickBot="1" x14ac:dyDescent="0.25">
      <c r="B54" s="538"/>
      <c r="D54" s="503" t="s">
        <v>336</v>
      </c>
      <c r="E54" s="504"/>
      <c r="F54" s="504"/>
      <c r="H54" s="504"/>
    </row>
    <row r="55" spans="1:19" s="503" customFormat="1" x14ac:dyDescent="0.2">
      <c r="B55" s="539" t="s">
        <v>162</v>
      </c>
      <c r="D55" s="969" t="s">
        <v>638</v>
      </c>
      <c r="E55" s="970"/>
      <c r="F55" s="970"/>
      <c r="G55" s="970"/>
      <c r="H55" s="970"/>
      <c r="I55" s="970"/>
      <c r="J55" s="970"/>
      <c r="K55" s="970"/>
    </row>
    <row r="56" spans="1:19" s="505" customFormat="1" ht="23.25" customHeight="1" x14ac:dyDescent="0.2">
      <c r="B56" s="539" t="s">
        <v>163</v>
      </c>
      <c r="D56" s="969" t="s">
        <v>639</v>
      </c>
      <c r="E56" s="970"/>
      <c r="F56" s="970"/>
      <c r="G56" s="970"/>
      <c r="H56" s="970"/>
      <c r="I56" s="970"/>
      <c r="J56" s="970"/>
      <c r="K56" s="970"/>
    </row>
    <row r="57" spans="1:19" x14ac:dyDescent="0.2">
      <c r="B57" s="539" t="s">
        <v>164</v>
      </c>
      <c r="D57" s="503" t="s">
        <v>640</v>
      </c>
    </row>
    <row r="58" spans="1:19" x14ac:dyDescent="0.2">
      <c r="B58" s="539" t="s">
        <v>165</v>
      </c>
      <c r="D58" s="503" t="s">
        <v>641</v>
      </c>
    </row>
    <row r="59" spans="1:19" x14ac:dyDescent="0.2">
      <c r="B59" s="539" t="s">
        <v>166</v>
      </c>
      <c r="D59" s="503" t="s">
        <v>878</v>
      </c>
    </row>
    <row r="60" spans="1:19" x14ac:dyDescent="0.2">
      <c r="B60" s="539" t="s">
        <v>167</v>
      </c>
      <c r="D60" s="503" t="s">
        <v>677</v>
      </c>
    </row>
    <row r="61" spans="1:19" x14ac:dyDescent="0.2">
      <c r="B61" s="539" t="s">
        <v>168</v>
      </c>
      <c r="D61" s="503" t="s">
        <v>462</v>
      </c>
    </row>
    <row r="62" spans="1:19"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sheetData>
  <sheetProtection password="8366" sheet="1" objects="1" scenarios="1"/>
  <mergeCells count="2">
    <mergeCell ref="D55:K55"/>
    <mergeCell ref="D56:K56"/>
  </mergeCells>
  <phoneticPr fontId="11" type="noConversion"/>
  <dataValidations disablePrompts="1" count="1">
    <dataValidation allowBlank="1" showErrorMessage="1" sqref="K1"/>
  </dataValidations>
  <pageMargins left="0.34" right="0.34" top="0.5" bottom="0.5" header="0.2" footer="0.2"/>
  <pageSetup paperSize="9" scale="81" orientation="portrait" r:id="rId1"/>
  <headerFooter alignWithMargins="0">
    <oddFooter>&amp;L&amp;8&amp;A&amp;R&amp;8&amp;P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73"/>
  <sheetViews>
    <sheetView showGridLines="0" showRowColHeaders="0" zoomScale="85" zoomScaleNormal="115" workbookViewId="0">
      <selection activeCell="G25" sqref="G25"/>
    </sheetView>
  </sheetViews>
  <sheetFormatPr defaultColWidth="0" defaultRowHeight="11.25" zeroHeight="1" x14ac:dyDescent="0.2"/>
  <cols>
    <col min="1" max="1" width="2.28515625" style="503" customWidth="1"/>
    <col min="2" max="2" width="5.7109375" style="503" customWidth="1"/>
    <col min="3" max="4" width="2.28515625" style="503" customWidth="1"/>
    <col min="5" max="5" width="6.28515625" style="504" customWidth="1"/>
    <col min="6" max="6" width="15.7109375" style="503" customWidth="1"/>
    <col min="7" max="7" width="12.7109375" style="503" customWidth="1"/>
    <col min="8" max="8" width="0.7109375" style="503" customWidth="1"/>
    <col min="9" max="9" width="12.7109375" style="503" customWidth="1"/>
    <col min="10" max="10" width="0.7109375" style="503" customWidth="1"/>
    <col min="11" max="11" width="12.7109375" style="503" customWidth="1"/>
    <col min="12" max="12" width="0.7109375" style="503" customWidth="1"/>
    <col min="13" max="13" width="12.7109375" style="503" customWidth="1"/>
    <col min="14" max="14" width="0.7109375" style="503" customWidth="1"/>
    <col min="15" max="15" width="12.7109375" style="503" customWidth="1"/>
    <col min="16" max="16" width="0.7109375" style="506" customWidth="1"/>
    <col min="17" max="17" width="12.7109375" style="506" customWidth="1"/>
    <col min="18" max="18" width="2.28515625" style="506" customWidth="1"/>
    <col min="19" max="19" width="2.28515625" style="506" hidden="1" customWidth="1"/>
    <col min="20" max="20" width="7.7109375" style="503" hidden="1" customWidth="1"/>
    <col min="21" max="28" width="0" style="506" hidden="1" customWidth="1"/>
    <col min="29" max="29" width="7.7109375" style="506" hidden="1" customWidth="1"/>
    <col min="30" max="16384" width="0" style="506" hidden="1"/>
  </cols>
  <sheetData>
    <row r="1" spans="2:19" s="505" customFormat="1" ht="13.5" thickBot="1" x14ac:dyDescent="0.3">
      <c r="B1" s="467" t="str">
        <f>'Sec D1 Liquid A&amp;L NSF'!B1</f>
        <v>SECTION D</v>
      </c>
      <c r="C1" s="503"/>
      <c r="D1" s="503"/>
      <c r="E1" s="504"/>
      <c r="F1" s="504"/>
      <c r="G1" s="503"/>
      <c r="H1" s="503"/>
      <c r="I1" s="503"/>
      <c r="L1" s="503"/>
      <c r="M1" s="503"/>
      <c r="N1" s="503"/>
      <c r="O1" s="503"/>
      <c r="P1" s="465" t="s">
        <v>656</v>
      </c>
      <c r="Q1" s="466" t="str">
        <f>IF('Sec A Balance Sheet'!J1=0," ",'Sec A Balance Sheet'!J1)</f>
        <v>USD '000</v>
      </c>
    </row>
    <row r="2" spans="2:19" s="505" customFormat="1" ht="12.75" x14ac:dyDescent="0.25">
      <c r="B2" s="467" t="s">
        <v>642</v>
      </c>
      <c r="D2" s="503"/>
      <c r="E2" s="504"/>
      <c r="G2" s="503"/>
      <c r="H2" s="503"/>
      <c r="I2" s="503"/>
      <c r="J2" s="503"/>
      <c r="K2" s="503"/>
      <c r="L2" s="503"/>
      <c r="M2" s="503"/>
      <c r="N2" s="503"/>
      <c r="O2" s="503"/>
      <c r="P2" s="504"/>
    </row>
    <row r="3" spans="2:19" s="505" customFormat="1" x14ac:dyDescent="0.2">
      <c r="B3" s="507"/>
      <c r="D3" s="503"/>
      <c r="E3" s="504"/>
      <c r="G3" s="503"/>
      <c r="H3" s="503"/>
      <c r="I3" s="503"/>
      <c r="J3" s="503"/>
      <c r="K3" s="503"/>
      <c r="L3" s="503"/>
      <c r="M3" s="503"/>
      <c r="N3" s="503"/>
      <c r="O3" s="503"/>
      <c r="P3" s="504"/>
    </row>
    <row r="4" spans="2:19" s="505" customFormat="1" ht="12" thickBot="1" x14ac:dyDescent="0.25">
      <c r="D4" s="503"/>
      <c r="E4" s="504"/>
      <c r="F4" s="504"/>
      <c r="G4" s="503"/>
      <c r="H4" s="503"/>
      <c r="I4" s="503"/>
      <c r="J4" s="503"/>
      <c r="K4" s="503"/>
      <c r="L4" s="503"/>
      <c r="M4" s="503"/>
      <c r="N4" s="503"/>
      <c r="O4" s="503"/>
      <c r="P4" s="504"/>
    </row>
    <row r="5" spans="2:19" s="505" customFormat="1" ht="12" customHeight="1" thickTop="1" x14ac:dyDescent="0.2">
      <c r="B5" s="540"/>
      <c r="C5" s="540"/>
      <c r="D5" s="540"/>
      <c r="E5" s="540"/>
      <c r="F5" s="541"/>
      <c r="G5" s="971" t="s">
        <v>643</v>
      </c>
      <c r="H5" s="972"/>
      <c r="I5" s="973"/>
      <c r="J5" s="503"/>
      <c r="K5" s="971" t="s">
        <v>644</v>
      </c>
      <c r="L5" s="972"/>
      <c r="M5" s="973"/>
      <c r="N5" s="503"/>
      <c r="O5" s="971" t="s">
        <v>645</v>
      </c>
      <c r="P5" s="972"/>
      <c r="Q5" s="973"/>
    </row>
    <row r="6" spans="2:19" s="511" customFormat="1" ht="27" customHeight="1" thickBot="1" x14ac:dyDescent="0.25">
      <c r="B6" s="518" t="s">
        <v>646</v>
      </c>
      <c r="C6" s="540"/>
      <c r="D6" s="540"/>
      <c r="E6" s="540"/>
      <c r="F6" s="541"/>
      <c r="G6" s="542" t="s">
        <v>789</v>
      </c>
      <c r="H6" s="543"/>
      <c r="I6" s="544" t="s">
        <v>463</v>
      </c>
      <c r="J6" s="503"/>
      <c r="K6" s="542" t="s">
        <v>789</v>
      </c>
      <c r="L6" s="543"/>
      <c r="M6" s="544" t="s">
        <v>463</v>
      </c>
      <c r="N6" s="503"/>
      <c r="O6" s="542" t="s">
        <v>789</v>
      </c>
      <c r="P6" s="543"/>
      <c r="Q6" s="544" t="s">
        <v>463</v>
      </c>
      <c r="R6" s="505"/>
    </row>
    <row r="7" spans="2:19" s="545" customFormat="1" ht="12.75" thickTop="1" thickBot="1" x14ac:dyDescent="0.25">
      <c r="D7" s="546"/>
      <c r="E7" s="547"/>
      <c r="F7" s="546"/>
      <c r="G7" s="546" t="s">
        <v>306</v>
      </c>
      <c r="H7" s="546"/>
      <c r="I7" s="546" t="s">
        <v>307</v>
      </c>
      <c r="J7" s="546"/>
      <c r="K7" s="546" t="s">
        <v>306</v>
      </c>
      <c r="L7" s="546"/>
      <c r="M7" s="546" t="s">
        <v>307</v>
      </c>
      <c r="N7" s="546"/>
      <c r="O7" s="974" t="s">
        <v>831</v>
      </c>
      <c r="P7" s="974"/>
      <c r="Q7" s="974"/>
      <c r="R7" s="505"/>
    </row>
    <row r="8" spans="2:19" ht="12" thickBot="1" x14ac:dyDescent="0.25">
      <c r="B8" s="548" t="s">
        <v>162</v>
      </c>
      <c r="C8" s="504" t="s">
        <v>647</v>
      </c>
      <c r="F8" s="504"/>
      <c r="G8" s="524"/>
      <c r="H8" s="523"/>
      <c r="I8" s="524"/>
      <c r="J8" s="523"/>
      <c r="K8" s="524"/>
      <c r="L8" s="523"/>
      <c r="M8" s="524"/>
      <c r="N8" s="523"/>
      <c r="O8" s="521">
        <f>G8-K8</f>
        <v>0</v>
      </c>
      <c r="P8" s="549"/>
      <c r="Q8" s="521">
        <f>I8-M8</f>
        <v>0</v>
      </c>
      <c r="R8" s="503"/>
      <c r="S8" s="503"/>
    </row>
    <row r="9" spans="2:19" s="505" customFormat="1" ht="3.75" customHeight="1" thickBot="1" x14ac:dyDescent="0.25">
      <c r="C9" s="533"/>
      <c r="E9" s="533"/>
      <c r="F9" s="533"/>
      <c r="G9" s="550"/>
      <c r="H9" s="525"/>
      <c r="I9" s="550"/>
      <c r="J9" s="525"/>
      <c r="K9" s="550"/>
      <c r="L9" s="525"/>
      <c r="M9" s="550"/>
      <c r="N9" s="525"/>
      <c r="O9" s="551"/>
      <c r="P9" s="530"/>
      <c r="Q9" s="551"/>
      <c r="R9" s="503"/>
    </row>
    <row r="10" spans="2:19" s="505" customFormat="1" ht="12" thickBot="1" x14ac:dyDescent="0.25">
      <c r="B10" s="552" t="s">
        <v>163</v>
      </c>
      <c r="C10" s="504" t="s">
        <v>648</v>
      </c>
      <c r="D10" s="503"/>
      <c r="E10" s="504"/>
      <c r="F10" s="504"/>
      <c r="G10" s="524"/>
      <c r="H10" s="523"/>
      <c r="I10" s="524"/>
      <c r="J10" s="523"/>
      <c r="K10" s="524"/>
      <c r="L10" s="523"/>
      <c r="M10" s="524"/>
      <c r="N10" s="523"/>
      <c r="O10" s="521">
        <f>G10-K10</f>
        <v>0</v>
      </c>
      <c r="P10" s="529"/>
      <c r="Q10" s="521">
        <f>I10-M10</f>
        <v>0</v>
      </c>
      <c r="R10" s="503"/>
    </row>
    <row r="11" spans="2:19" s="505" customFormat="1" ht="3.75" customHeight="1" thickBot="1" x14ac:dyDescent="0.25">
      <c r="C11" s="533"/>
      <c r="E11" s="533"/>
      <c r="F11" s="533"/>
      <c r="G11" s="550"/>
      <c r="H11" s="525"/>
      <c r="I11" s="550"/>
      <c r="J11" s="525"/>
      <c r="K11" s="550"/>
      <c r="L11" s="525"/>
      <c r="M11" s="550"/>
      <c r="N11" s="525"/>
      <c r="O11" s="553"/>
      <c r="P11" s="530"/>
      <c r="Q11" s="553"/>
      <c r="R11" s="503"/>
    </row>
    <row r="12" spans="2:19" s="505" customFormat="1" ht="12" thickBot="1" x14ac:dyDescent="0.25">
      <c r="B12" s="552" t="s">
        <v>164</v>
      </c>
      <c r="C12" s="504" t="s">
        <v>649</v>
      </c>
      <c r="D12" s="503"/>
      <c r="E12" s="504"/>
      <c r="F12" s="504"/>
      <c r="G12" s="524"/>
      <c r="H12" s="523"/>
      <c r="I12" s="524"/>
      <c r="J12" s="523"/>
      <c r="K12" s="524"/>
      <c r="L12" s="523"/>
      <c r="M12" s="524"/>
      <c r="N12" s="523"/>
      <c r="O12" s="521">
        <f>G12-K12</f>
        <v>0</v>
      </c>
      <c r="P12" s="529"/>
      <c r="Q12" s="521">
        <f>I12-M12</f>
        <v>0</v>
      </c>
      <c r="R12" s="503"/>
    </row>
    <row r="13" spans="2:19" s="505" customFormat="1" ht="3.75" customHeight="1" thickBot="1" x14ac:dyDescent="0.25">
      <c r="C13" s="533"/>
      <c r="E13" s="533"/>
      <c r="F13" s="533"/>
      <c r="G13" s="550"/>
      <c r="H13" s="525"/>
      <c r="I13" s="550"/>
      <c r="J13" s="525"/>
      <c r="K13" s="550"/>
      <c r="L13" s="525"/>
      <c r="M13" s="550"/>
      <c r="N13" s="525"/>
      <c r="O13" s="553"/>
      <c r="P13" s="530"/>
      <c r="Q13" s="553"/>
      <c r="R13" s="503"/>
    </row>
    <row r="14" spans="2:19" s="505" customFormat="1" ht="12" thickBot="1" x14ac:dyDescent="0.25">
      <c r="B14" s="552" t="s">
        <v>165</v>
      </c>
      <c r="C14" s="504" t="s">
        <v>650</v>
      </c>
      <c r="D14" s="531"/>
      <c r="E14" s="504"/>
      <c r="F14" s="504"/>
      <c r="G14" s="524"/>
      <c r="H14" s="523"/>
      <c r="I14" s="524"/>
      <c r="J14" s="523"/>
      <c r="K14" s="524"/>
      <c r="L14" s="523"/>
      <c r="M14" s="524"/>
      <c r="N14" s="529"/>
      <c r="O14" s="521">
        <f>G14-K14</f>
        <v>0</v>
      </c>
      <c r="P14" s="529"/>
      <c r="Q14" s="521">
        <f>I14-M14</f>
        <v>0</v>
      </c>
      <c r="R14" s="503"/>
    </row>
    <row r="15" spans="2:19" s="505" customFormat="1" ht="3.75" customHeight="1" thickBot="1" x14ac:dyDescent="0.25">
      <c r="C15" s="533"/>
      <c r="E15" s="533"/>
      <c r="F15" s="533"/>
      <c r="G15" s="550"/>
      <c r="H15" s="525"/>
      <c r="I15" s="550"/>
      <c r="J15" s="525"/>
      <c r="K15" s="550"/>
      <c r="L15" s="525"/>
      <c r="M15" s="550"/>
      <c r="N15" s="525"/>
      <c r="O15" s="553"/>
      <c r="P15" s="530"/>
      <c r="Q15" s="553"/>
      <c r="R15" s="503"/>
    </row>
    <row r="16" spans="2:19" s="505" customFormat="1" ht="12" thickBot="1" x14ac:dyDescent="0.25">
      <c r="B16" s="552" t="s">
        <v>166</v>
      </c>
      <c r="C16" s="504" t="s">
        <v>651</v>
      </c>
      <c r="D16" s="503"/>
      <c r="E16" s="504"/>
      <c r="F16" s="504"/>
      <c r="G16" s="524"/>
      <c r="H16" s="523"/>
      <c r="I16" s="524"/>
      <c r="J16" s="523"/>
      <c r="K16" s="524"/>
      <c r="L16" s="523"/>
      <c r="M16" s="524"/>
      <c r="N16" s="525"/>
      <c r="O16" s="521">
        <f>G16-K16</f>
        <v>0</v>
      </c>
      <c r="P16" s="529"/>
      <c r="Q16" s="521">
        <f>I16-M16</f>
        <v>0</v>
      </c>
      <c r="R16" s="503"/>
    </row>
    <row r="17" spans="1:18" s="505" customFormat="1" ht="3.75" customHeight="1" thickBot="1" x14ac:dyDescent="0.25">
      <c r="C17" s="533"/>
      <c r="E17" s="533"/>
      <c r="F17" s="533"/>
      <c r="G17" s="550"/>
      <c r="H17" s="525"/>
      <c r="I17" s="550"/>
      <c r="J17" s="525"/>
      <c r="K17" s="550"/>
      <c r="L17" s="525"/>
      <c r="M17" s="550"/>
      <c r="N17" s="525"/>
      <c r="O17" s="553"/>
      <c r="P17" s="530"/>
      <c r="Q17" s="553"/>
      <c r="R17" s="503"/>
    </row>
    <row r="18" spans="1:18" s="505" customFormat="1" ht="12" thickBot="1" x14ac:dyDescent="0.25">
      <c r="B18" s="552" t="s">
        <v>167</v>
      </c>
      <c r="C18" s="504" t="s">
        <v>92</v>
      </c>
      <c r="D18" s="503"/>
      <c r="E18" s="504"/>
      <c r="F18" s="504"/>
      <c r="G18" s="524"/>
      <c r="H18" s="523"/>
      <c r="I18" s="524"/>
      <c r="J18" s="523"/>
      <c r="K18" s="524"/>
      <c r="L18" s="523"/>
      <c r="M18" s="524"/>
      <c r="N18" s="525"/>
      <c r="O18" s="521">
        <f>G18-K18</f>
        <v>0</v>
      </c>
      <c r="P18" s="529"/>
      <c r="Q18" s="521">
        <f>I18-M18</f>
        <v>0</v>
      </c>
      <c r="R18" s="503"/>
    </row>
    <row r="19" spans="1:18" s="505" customFormat="1" ht="3.75" customHeight="1" thickBot="1" x14ac:dyDescent="0.25">
      <c r="B19" s="533"/>
      <c r="E19" s="533"/>
      <c r="F19" s="533"/>
      <c r="G19" s="525"/>
      <c r="H19" s="525"/>
      <c r="I19" s="525"/>
      <c r="J19" s="525"/>
      <c r="K19" s="525"/>
      <c r="L19" s="525"/>
      <c r="M19" s="525"/>
      <c r="N19" s="525"/>
      <c r="O19" s="553"/>
      <c r="P19" s="529"/>
      <c r="Q19" s="553"/>
      <c r="R19" s="503"/>
    </row>
    <row r="20" spans="1:18" s="505" customFormat="1" ht="15.75" customHeight="1" thickBot="1" x14ac:dyDescent="0.25">
      <c r="B20" s="554" t="s">
        <v>168</v>
      </c>
      <c r="C20" s="507" t="s">
        <v>196</v>
      </c>
      <c r="D20" s="531"/>
      <c r="E20" s="507"/>
      <c r="F20" s="507"/>
      <c r="G20" s="529"/>
      <c r="H20" s="529"/>
      <c r="I20" s="529"/>
      <c r="J20" s="529"/>
      <c r="K20" s="529"/>
      <c r="L20" s="529"/>
      <c r="M20" s="529"/>
      <c r="N20" s="525"/>
      <c r="O20" s="521">
        <f>SUM(O8:O18)</f>
        <v>0</v>
      </c>
      <c r="P20" s="529"/>
      <c r="Q20" s="521">
        <f>SUM(Q8:Q18)</f>
        <v>0</v>
      </c>
      <c r="R20" s="503"/>
    </row>
    <row r="21" spans="1:18" s="505" customFormat="1" ht="14.25" customHeight="1" thickBot="1" x14ac:dyDescent="0.25">
      <c r="B21" s="503"/>
      <c r="D21" s="503"/>
      <c r="E21" s="504"/>
      <c r="F21" s="503"/>
      <c r="G21" s="503"/>
      <c r="H21" s="503"/>
      <c r="I21" s="503"/>
      <c r="J21" s="503"/>
      <c r="K21" s="503"/>
      <c r="L21" s="503"/>
      <c r="M21" s="503"/>
      <c r="O21" s="503"/>
      <c r="P21" s="504"/>
      <c r="R21" s="503"/>
    </row>
    <row r="22" spans="1:18" s="511" customFormat="1" ht="27" customHeight="1" thickTop="1" thickBot="1" x14ac:dyDescent="0.25">
      <c r="B22" s="518"/>
      <c r="C22" s="540"/>
      <c r="D22" s="540"/>
      <c r="E22" s="540"/>
      <c r="F22" s="503"/>
      <c r="G22" s="503"/>
      <c r="H22" s="503"/>
      <c r="I22" s="503"/>
      <c r="J22" s="503"/>
      <c r="K22" s="503"/>
      <c r="L22" s="503"/>
      <c r="M22" s="503"/>
      <c r="N22" s="503"/>
      <c r="O22" s="555" t="s">
        <v>789</v>
      </c>
      <c r="P22" s="556"/>
      <c r="Q22" s="557" t="s">
        <v>676</v>
      </c>
      <c r="R22" s="505"/>
    </row>
    <row r="23" spans="1:18" s="545" customFormat="1" ht="12" thickTop="1" x14ac:dyDescent="0.2">
      <c r="B23" s="546"/>
      <c r="D23" s="546"/>
      <c r="E23" s="547"/>
      <c r="F23" s="503"/>
      <c r="G23" s="503"/>
      <c r="H23" s="503"/>
      <c r="I23" s="503"/>
      <c r="J23" s="503"/>
      <c r="K23" s="503"/>
      <c r="L23" s="503"/>
      <c r="M23" s="503"/>
      <c r="N23" s="546"/>
      <c r="O23" s="546" t="s">
        <v>306</v>
      </c>
      <c r="P23" s="546"/>
      <c r="Q23" s="546" t="s">
        <v>307</v>
      </c>
    </row>
    <row r="24" spans="1:18" s="505" customFormat="1" ht="12.75" customHeight="1" x14ac:dyDescent="0.2">
      <c r="B24" s="505" t="s">
        <v>93</v>
      </c>
      <c r="C24" s="503"/>
      <c r="E24" s="504"/>
      <c r="F24" s="504"/>
      <c r="G24" s="504"/>
      <c r="H24" s="504"/>
      <c r="I24" s="504"/>
      <c r="J24" s="504"/>
      <c r="K24" s="504"/>
      <c r="L24" s="504"/>
      <c r="M24" s="504" t="s">
        <v>346</v>
      </c>
      <c r="N24" s="503"/>
      <c r="O24" s="524"/>
      <c r="P24" s="523"/>
      <c r="Q24" s="524"/>
    </row>
    <row r="25" spans="1:18" s="505" customFormat="1" ht="12.75" customHeight="1" x14ac:dyDescent="0.2">
      <c r="B25" s="558" t="s">
        <v>94</v>
      </c>
      <c r="E25" s="504"/>
      <c r="F25" s="504"/>
      <c r="G25" s="504"/>
      <c r="H25" s="504"/>
      <c r="I25" s="504"/>
      <c r="J25" s="504"/>
      <c r="K25" s="504"/>
      <c r="L25" s="504"/>
      <c r="M25" s="504"/>
      <c r="N25" s="503"/>
      <c r="O25" s="524"/>
      <c r="P25" s="523"/>
      <c r="Q25" s="524"/>
    </row>
    <row r="26" spans="1:18" s="505" customFormat="1" ht="12.75" customHeight="1" x14ac:dyDescent="0.2">
      <c r="B26" s="558" t="s">
        <v>95</v>
      </c>
      <c r="E26" s="504"/>
      <c r="F26" s="504"/>
      <c r="G26" s="504"/>
      <c r="H26" s="504"/>
      <c r="I26" s="504"/>
      <c r="J26" s="504"/>
      <c r="K26" s="504"/>
      <c r="L26" s="504"/>
      <c r="M26" s="504"/>
      <c r="N26" s="503"/>
      <c r="O26" s="524"/>
      <c r="P26" s="523"/>
      <c r="Q26" s="524"/>
    </row>
    <row r="27" spans="1:18" s="505" customFormat="1" ht="12.75" customHeight="1" x14ac:dyDescent="0.2">
      <c r="B27" s="505" t="s">
        <v>96</v>
      </c>
      <c r="C27" s="503"/>
      <c r="E27" s="504"/>
      <c r="F27" s="504"/>
      <c r="G27" s="504"/>
      <c r="H27" s="504"/>
      <c r="I27" s="504"/>
      <c r="J27" s="504"/>
      <c r="K27" s="504"/>
      <c r="L27" s="504"/>
      <c r="M27" s="504" t="s">
        <v>346</v>
      </c>
      <c r="N27" s="503"/>
      <c r="O27" s="524"/>
      <c r="P27" s="523"/>
      <c r="Q27" s="524"/>
    </row>
    <row r="28" spans="1:18" s="505" customFormat="1" ht="12.75" customHeight="1" x14ac:dyDescent="0.2">
      <c r="B28" s="505" t="s">
        <v>97</v>
      </c>
      <c r="C28" s="503"/>
      <c r="E28" s="504"/>
      <c r="F28" s="504"/>
      <c r="G28" s="504"/>
      <c r="H28" s="504"/>
      <c r="I28" s="504"/>
      <c r="J28" s="504"/>
      <c r="K28" s="504"/>
      <c r="L28" s="504"/>
      <c r="M28" s="504"/>
      <c r="N28" s="503"/>
      <c r="O28" s="524"/>
      <c r="P28" s="523"/>
      <c r="Q28" s="524"/>
    </row>
    <row r="29" spans="1:18" s="505" customFormat="1" ht="12.75" customHeight="1" x14ac:dyDescent="0.2">
      <c r="B29" s="503"/>
      <c r="D29" s="503"/>
      <c r="E29" s="504"/>
      <c r="F29" s="503"/>
      <c r="G29" s="509"/>
      <c r="H29" s="504"/>
      <c r="I29" s="509"/>
      <c r="J29" s="504"/>
      <c r="K29" s="509"/>
      <c r="L29" s="504"/>
      <c r="M29" s="509"/>
      <c r="N29" s="504"/>
      <c r="O29" s="509"/>
      <c r="P29" s="504"/>
      <c r="Q29" s="510"/>
      <c r="R29" s="504"/>
    </row>
    <row r="30" spans="1:18" s="535" customFormat="1" ht="12" thickBot="1" x14ac:dyDescent="0.25">
      <c r="A30" s="505"/>
      <c r="B30" s="531" t="s">
        <v>681</v>
      </c>
      <c r="C30" s="503"/>
      <c r="D30" s="503"/>
      <c r="E30" s="504"/>
      <c r="F30" s="533"/>
      <c r="G30" s="534"/>
      <c r="H30" s="505"/>
      <c r="I30" s="505"/>
      <c r="J30" s="505"/>
      <c r="K30" s="505"/>
      <c r="L30" s="505"/>
      <c r="M30" s="534"/>
      <c r="N30" s="534"/>
      <c r="O30" s="534"/>
      <c r="P30" s="505"/>
      <c r="Q30" s="534"/>
      <c r="R30" s="533"/>
    </row>
    <row r="31" spans="1:18" s="503" customFormat="1" ht="12" thickBot="1" x14ac:dyDescent="0.25">
      <c r="B31" s="536"/>
      <c r="D31" s="503" t="s">
        <v>335</v>
      </c>
      <c r="E31" s="504"/>
      <c r="H31" s="537"/>
    </row>
    <row r="32" spans="1:18" ht="12" thickBot="1" x14ac:dyDescent="0.25">
      <c r="B32" s="538"/>
      <c r="D32" s="503" t="s">
        <v>336</v>
      </c>
      <c r="F32" s="504"/>
      <c r="H32" s="504"/>
    </row>
    <row r="33" spans="2:5" s="505" customFormat="1" x14ac:dyDescent="0.2">
      <c r="B33" s="539" t="s">
        <v>162</v>
      </c>
      <c r="C33" s="559"/>
      <c r="D33" s="505" t="s">
        <v>98</v>
      </c>
      <c r="E33" s="533"/>
    </row>
    <row r="34" spans="2:5" s="505" customFormat="1" x14ac:dyDescent="0.2">
      <c r="B34" s="539" t="s">
        <v>163</v>
      </c>
      <c r="C34" s="559"/>
      <c r="D34" s="503" t="s">
        <v>878</v>
      </c>
    </row>
    <row r="35" spans="2:5" s="505" customFormat="1" x14ac:dyDescent="0.2">
      <c r="B35" s="539" t="s">
        <v>164</v>
      </c>
      <c r="D35" s="503" t="s">
        <v>677</v>
      </c>
    </row>
    <row r="36" spans="2:5" s="505" customFormat="1" x14ac:dyDescent="0.2">
      <c r="E36" s="533"/>
    </row>
    <row r="37" spans="2:5" s="505" customFormat="1" hidden="1" x14ac:dyDescent="0.2">
      <c r="E37" s="533"/>
    </row>
    <row r="38" spans="2:5" s="505" customFormat="1" hidden="1" x14ac:dyDescent="0.2">
      <c r="E38" s="533"/>
    </row>
    <row r="39" spans="2:5" s="505" customFormat="1" hidden="1" x14ac:dyDescent="0.2">
      <c r="E39" s="533"/>
    </row>
    <row r="40" spans="2:5" s="505" customFormat="1" hidden="1" x14ac:dyDescent="0.2">
      <c r="E40" s="533"/>
    </row>
    <row r="41" spans="2:5" s="505" customFormat="1" hidden="1" x14ac:dyDescent="0.2">
      <c r="E41" s="533"/>
    </row>
    <row r="42" spans="2:5" s="505" customFormat="1" hidden="1" x14ac:dyDescent="0.2">
      <c r="E42" s="533"/>
    </row>
    <row r="43" spans="2:5" s="505" customFormat="1" hidden="1" x14ac:dyDescent="0.2">
      <c r="E43" s="533"/>
    </row>
    <row r="44" spans="2:5" s="505" customFormat="1" hidden="1" x14ac:dyDescent="0.2">
      <c r="E44" s="533"/>
    </row>
    <row r="45" spans="2:5" s="505" customFormat="1" hidden="1" x14ac:dyDescent="0.2">
      <c r="E45" s="533"/>
    </row>
    <row r="46" spans="2:5" s="505" customFormat="1" hidden="1" x14ac:dyDescent="0.2">
      <c r="E46" s="533"/>
    </row>
    <row r="47" spans="2:5" s="505" customFormat="1" hidden="1" x14ac:dyDescent="0.2">
      <c r="E47" s="533"/>
    </row>
    <row r="48" spans="2:5" s="505" customFormat="1" hidden="1" x14ac:dyDescent="0.2">
      <c r="E48" s="533"/>
    </row>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sheetData>
  <sheetProtection password="8366" sheet="1" objects="1" scenarios="1"/>
  <mergeCells count="4">
    <mergeCell ref="G5:I5"/>
    <mergeCell ref="K5:M5"/>
    <mergeCell ref="O5:Q5"/>
    <mergeCell ref="O7:Q7"/>
  </mergeCells>
  <phoneticPr fontId="11" type="noConversion"/>
  <dataValidations count="1">
    <dataValidation allowBlank="1" showErrorMessage="1" sqref="Q1"/>
  </dataValidations>
  <pageMargins left="0.34" right="0.34" top="0.5" bottom="0.4" header="0.2" footer="0.2"/>
  <pageSetup paperSize="9" scale="84" orientation="portrait" r:id="rId1"/>
  <headerFooter alignWithMargins="0">
    <oddFooter>&amp;L&amp;8&amp;A&amp;R&amp;8&amp;P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P117"/>
  <sheetViews>
    <sheetView showGridLines="0" showRowColHeaders="0" zoomScale="85" workbookViewId="0">
      <selection activeCell="D39" sqref="D39:H39"/>
    </sheetView>
  </sheetViews>
  <sheetFormatPr defaultColWidth="0" defaultRowHeight="11.25" zeroHeight="1" x14ac:dyDescent="0.2"/>
  <cols>
    <col min="1" max="1" width="2.42578125" style="560" customWidth="1"/>
    <col min="2" max="2" width="5.7109375" style="560" customWidth="1"/>
    <col min="3" max="4" width="2.42578125" style="560" customWidth="1"/>
    <col min="5" max="5" width="44.140625" style="560" customWidth="1"/>
    <col min="6" max="8" width="20.85546875" style="560" customWidth="1"/>
    <col min="9" max="9" width="2.42578125" style="560" customWidth="1"/>
    <col min="10" max="10" width="14.42578125" style="560" hidden="1" customWidth="1"/>
    <col min="11" max="11" width="9.28515625" style="560" hidden="1" customWidth="1"/>
    <col min="12" max="12" width="10.28515625" style="560" hidden="1" customWidth="1"/>
    <col min="13" max="13" width="27.42578125" style="560" hidden="1" customWidth="1"/>
    <col min="14" max="16384" width="0" style="560" hidden="1"/>
  </cols>
  <sheetData>
    <row r="1" spans="2:8" ht="13.5" thickBot="1" x14ac:dyDescent="0.3">
      <c r="B1" s="467" t="str">
        <f>'Sec D1 Liquid A&amp;L NSF'!B1</f>
        <v>SECTION D</v>
      </c>
      <c r="G1" s="561" t="s">
        <v>656</v>
      </c>
      <c r="H1" s="562" t="str">
        <f>IF('Sec A Balance Sheet'!J1=0," ",'Sec A Balance Sheet'!J1)</f>
        <v>USD '000</v>
      </c>
    </row>
    <row r="2" spans="2:8" ht="12.75" x14ac:dyDescent="0.25">
      <c r="B2" s="563" t="s">
        <v>99</v>
      </c>
    </row>
    <row r="3" spans="2:8" x14ac:dyDescent="0.2">
      <c r="H3" s="564"/>
    </row>
    <row r="4" spans="2:8" ht="12" thickBot="1" x14ac:dyDescent="0.25">
      <c r="H4" s="564"/>
    </row>
    <row r="5" spans="2:8" ht="48.75" customHeight="1" thickTop="1" thickBot="1" x14ac:dyDescent="0.25">
      <c r="B5" s="565" t="s">
        <v>429</v>
      </c>
      <c r="C5" s="566" t="s">
        <v>430</v>
      </c>
      <c r="D5" s="567"/>
      <c r="E5" s="567"/>
      <c r="F5" s="568" t="s">
        <v>724</v>
      </c>
      <c r="G5" s="568" t="s">
        <v>100</v>
      </c>
      <c r="H5" s="569" t="s">
        <v>466</v>
      </c>
    </row>
    <row r="6" spans="2:8" s="572" customFormat="1" ht="5.25" customHeight="1" thickTop="1" thickBot="1" x14ac:dyDescent="0.25">
      <c r="B6" s="570"/>
      <c r="C6" s="570"/>
      <c r="D6" s="570"/>
      <c r="E6" s="570"/>
      <c r="F6" s="571"/>
      <c r="G6" s="571"/>
      <c r="H6" s="571"/>
    </row>
    <row r="7" spans="2:8" ht="12.75" customHeight="1" x14ac:dyDescent="0.2">
      <c r="B7" s="573" t="s">
        <v>162</v>
      </c>
      <c r="C7" s="976"/>
      <c r="D7" s="977"/>
      <c r="E7" s="978"/>
      <c r="F7" s="574"/>
      <c r="G7" s="574"/>
      <c r="H7" s="575"/>
    </row>
    <row r="8" spans="2:8" x14ac:dyDescent="0.2">
      <c r="B8" s="576" t="s">
        <v>163</v>
      </c>
      <c r="C8" s="979"/>
      <c r="D8" s="980"/>
      <c r="E8" s="981"/>
      <c r="F8" s="577"/>
      <c r="G8" s="577"/>
      <c r="H8" s="578"/>
    </row>
    <row r="9" spans="2:8" x14ac:dyDescent="0.2">
      <c r="B9" s="576" t="s">
        <v>164</v>
      </c>
      <c r="C9" s="979"/>
      <c r="D9" s="980"/>
      <c r="E9" s="981"/>
      <c r="F9" s="577"/>
      <c r="G9" s="577"/>
      <c r="H9" s="578"/>
    </row>
    <row r="10" spans="2:8" x14ac:dyDescent="0.2">
      <c r="B10" s="576" t="s">
        <v>165</v>
      </c>
      <c r="C10" s="979"/>
      <c r="D10" s="980"/>
      <c r="E10" s="981"/>
      <c r="F10" s="577"/>
      <c r="G10" s="577"/>
      <c r="H10" s="578"/>
    </row>
    <row r="11" spans="2:8" x14ac:dyDescent="0.2">
      <c r="B11" s="576" t="s">
        <v>166</v>
      </c>
      <c r="C11" s="979"/>
      <c r="D11" s="980"/>
      <c r="E11" s="981"/>
      <c r="F11" s="577"/>
      <c r="G11" s="577"/>
      <c r="H11" s="578"/>
    </row>
    <row r="12" spans="2:8" x14ac:dyDescent="0.2">
      <c r="B12" s="576" t="s">
        <v>167</v>
      </c>
      <c r="C12" s="979"/>
      <c r="D12" s="980"/>
      <c r="E12" s="981"/>
      <c r="F12" s="577"/>
      <c r="G12" s="577"/>
      <c r="H12" s="578"/>
    </row>
    <row r="13" spans="2:8" x14ac:dyDescent="0.2">
      <c r="B13" s="576" t="s">
        <v>168</v>
      </c>
      <c r="C13" s="979"/>
      <c r="D13" s="980"/>
      <c r="E13" s="981"/>
      <c r="F13" s="577"/>
      <c r="G13" s="577"/>
      <c r="H13" s="578"/>
    </row>
    <row r="14" spans="2:8" x14ac:dyDescent="0.2">
      <c r="B14" s="576" t="s">
        <v>169</v>
      </c>
      <c r="C14" s="979"/>
      <c r="D14" s="980"/>
      <c r="E14" s="981"/>
      <c r="F14" s="577"/>
      <c r="G14" s="577"/>
      <c r="H14" s="578"/>
    </row>
    <row r="15" spans="2:8" x14ac:dyDescent="0.2">
      <c r="B15" s="576" t="s">
        <v>170</v>
      </c>
      <c r="C15" s="979"/>
      <c r="D15" s="980"/>
      <c r="E15" s="981"/>
      <c r="F15" s="577"/>
      <c r="G15" s="577"/>
      <c r="H15" s="578"/>
    </row>
    <row r="16" spans="2:8" x14ac:dyDescent="0.2">
      <c r="B16" s="576" t="s">
        <v>171</v>
      </c>
      <c r="C16" s="979"/>
      <c r="D16" s="980"/>
      <c r="E16" s="981"/>
      <c r="F16" s="577"/>
      <c r="G16" s="577"/>
      <c r="H16" s="578"/>
    </row>
    <row r="17" spans="2:8" x14ac:dyDescent="0.2">
      <c r="B17" s="576" t="s">
        <v>172</v>
      </c>
      <c r="C17" s="979"/>
      <c r="D17" s="980"/>
      <c r="E17" s="981"/>
      <c r="F17" s="577"/>
      <c r="G17" s="577"/>
      <c r="H17" s="578"/>
    </row>
    <row r="18" spans="2:8" x14ac:dyDescent="0.2">
      <c r="B18" s="576" t="s">
        <v>192</v>
      </c>
      <c r="C18" s="979"/>
      <c r="D18" s="980"/>
      <c r="E18" s="981"/>
      <c r="F18" s="577"/>
      <c r="G18" s="577"/>
      <c r="H18" s="578"/>
    </row>
    <row r="19" spans="2:8" x14ac:dyDescent="0.2">
      <c r="B19" s="576" t="s">
        <v>386</v>
      </c>
      <c r="C19" s="979"/>
      <c r="D19" s="980"/>
      <c r="E19" s="981"/>
      <c r="F19" s="577"/>
      <c r="G19" s="577"/>
      <c r="H19" s="578"/>
    </row>
    <row r="20" spans="2:8" x14ac:dyDescent="0.2">
      <c r="B20" s="576" t="s">
        <v>388</v>
      </c>
      <c r="C20" s="979"/>
      <c r="D20" s="980"/>
      <c r="E20" s="981"/>
      <c r="F20" s="577"/>
      <c r="G20" s="577"/>
      <c r="H20" s="578"/>
    </row>
    <row r="21" spans="2:8" x14ac:dyDescent="0.2">
      <c r="B21" s="576" t="s">
        <v>389</v>
      </c>
      <c r="C21" s="979"/>
      <c r="D21" s="980"/>
      <c r="E21" s="981"/>
      <c r="F21" s="577"/>
      <c r="G21" s="577"/>
      <c r="H21" s="578"/>
    </row>
    <row r="22" spans="2:8" x14ac:dyDescent="0.2">
      <c r="B22" s="576" t="s">
        <v>390</v>
      </c>
      <c r="C22" s="979"/>
      <c r="D22" s="980"/>
      <c r="E22" s="981"/>
      <c r="F22" s="577"/>
      <c r="G22" s="577"/>
      <c r="H22" s="578"/>
    </row>
    <row r="23" spans="2:8" x14ac:dyDescent="0.2">
      <c r="B23" s="576" t="s">
        <v>392</v>
      </c>
      <c r="C23" s="979"/>
      <c r="D23" s="980"/>
      <c r="E23" s="981"/>
      <c r="F23" s="577"/>
      <c r="G23" s="577"/>
      <c r="H23" s="578"/>
    </row>
    <row r="24" spans="2:8" x14ac:dyDescent="0.2">
      <c r="B24" s="576" t="s">
        <v>393</v>
      </c>
      <c r="C24" s="979"/>
      <c r="D24" s="980"/>
      <c r="E24" s="981"/>
      <c r="F24" s="577"/>
      <c r="G24" s="577"/>
      <c r="H24" s="578"/>
    </row>
    <row r="25" spans="2:8" x14ac:dyDescent="0.2">
      <c r="B25" s="576" t="s">
        <v>395</v>
      </c>
      <c r="C25" s="979"/>
      <c r="D25" s="980"/>
      <c r="E25" s="981"/>
      <c r="F25" s="577"/>
      <c r="G25" s="577"/>
      <c r="H25" s="578"/>
    </row>
    <row r="26" spans="2:8" x14ac:dyDescent="0.2">
      <c r="B26" s="576" t="s">
        <v>397</v>
      </c>
      <c r="C26" s="979"/>
      <c r="D26" s="980"/>
      <c r="E26" s="981"/>
      <c r="F26" s="577"/>
      <c r="G26" s="577"/>
      <c r="H26" s="578"/>
    </row>
    <row r="27" spans="2:8" x14ac:dyDescent="0.2">
      <c r="B27" s="576" t="s">
        <v>402</v>
      </c>
      <c r="C27" s="979"/>
      <c r="D27" s="980"/>
      <c r="E27" s="981"/>
      <c r="F27" s="577"/>
      <c r="G27" s="577"/>
      <c r="H27" s="578"/>
    </row>
    <row r="28" spans="2:8" x14ac:dyDescent="0.2">
      <c r="B28" s="576" t="s">
        <v>404</v>
      </c>
      <c r="C28" s="979"/>
      <c r="D28" s="980"/>
      <c r="E28" s="981"/>
      <c r="F28" s="577"/>
      <c r="G28" s="577"/>
      <c r="H28" s="578"/>
    </row>
    <row r="29" spans="2:8" x14ac:dyDescent="0.2">
      <c r="B29" s="576" t="s">
        <v>406</v>
      </c>
      <c r="C29" s="979"/>
      <c r="D29" s="980"/>
      <c r="E29" s="981"/>
      <c r="F29" s="577"/>
      <c r="G29" s="577"/>
      <c r="H29" s="578"/>
    </row>
    <row r="30" spans="2:8" x14ac:dyDescent="0.2">
      <c r="B30" s="576" t="s">
        <v>407</v>
      </c>
      <c r="C30" s="979"/>
      <c r="D30" s="980"/>
      <c r="E30" s="981"/>
      <c r="F30" s="577"/>
      <c r="G30" s="577"/>
      <c r="H30" s="578"/>
    </row>
    <row r="31" spans="2:8" ht="12" thickBot="1" x14ac:dyDescent="0.25">
      <c r="B31" s="579" t="s">
        <v>749</v>
      </c>
      <c r="C31" s="982"/>
      <c r="D31" s="983"/>
      <c r="E31" s="984"/>
      <c r="F31" s="580"/>
      <c r="G31" s="580"/>
      <c r="H31" s="581"/>
    </row>
    <row r="32" spans="2:8" ht="12" thickBot="1" x14ac:dyDescent="0.25">
      <c r="B32" s="582"/>
      <c r="C32" s="582"/>
      <c r="D32" s="582"/>
      <c r="E32" s="582"/>
      <c r="F32" s="583"/>
      <c r="G32" s="583"/>
      <c r="H32" s="584"/>
    </row>
    <row r="33" spans="1:16" ht="19.5" customHeight="1" thickBot="1" x14ac:dyDescent="0.25">
      <c r="B33" s="585" t="s">
        <v>272</v>
      </c>
      <c r="C33" s="585"/>
      <c r="D33" s="585"/>
      <c r="E33" s="585"/>
      <c r="F33" s="585"/>
      <c r="G33" s="585"/>
      <c r="H33" s="586">
        <f>SUM(H7:H31)</f>
        <v>0</v>
      </c>
    </row>
    <row r="34" spans="1:16" ht="12" thickTop="1" x14ac:dyDescent="0.2"/>
    <row r="35" spans="1:16" s="590" customFormat="1" ht="12" thickBot="1" x14ac:dyDescent="0.25">
      <c r="A35" s="587"/>
      <c r="B35" s="588" t="s">
        <v>681</v>
      </c>
      <c r="C35" s="587"/>
      <c r="D35" s="587"/>
      <c r="E35" s="587"/>
      <c r="F35" s="587"/>
      <c r="G35" s="587"/>
      <c r="H35" s="588"/>
      <c r="I35" s="589"/>
      <c r="J35" s="589"/>
      <c r="K35" s="589"/>
      <c r="L35" s="588"/>
    </row>
    <row r="36" spans="1:16" s="595" customFormat="1" ht="12" thickBot="1" x14ac:dyDescent="0.25">
      <c r="A36" s="590"/>
      <c r="B36" s="591"/>
      <c r="C36" s="592"/>
      <c r="D36" s="593" t="s">
        <v>335</v>
      </c>
      <c r="E36" s="594"/>
      <c r="F36" s="594"/>
      <c r="G36" s="594"/>
    </row>
    <row r="37" spans="1:16" s="595" customFormat="1" ht="12" thickBot="1" x14ac:dyDescent="0.25">
      <c r="A37" s="590"/>
      <c r="B37" s="596"/>
      <c r="C37" s="592"/>
      <c r="D37" s="593" t="s">
        <v>336</v>
      </c>
      <c r="E37" s="593"/>
      <c r="F37" s="593"/>
      <c r="G37" s="593"/>
      <c r="H37" s="594"/>
    </row>
    <row r="38" spans="1:16" s="587" customFormat="1" x14ac:dyDescent="0.2">
      <c r="B38" s="597" t="s">
        <v>162</v>
      </c>
      <c r="D38" s="975" t="s">
        <v>101</v>
      </c>
      <c r="E38" s="975"/>
      <c r="F38" s="975"/>
      <c r="G38" s="975"/>
      <c r="H38" s="975"/>
      <c r="I38" s="598"/>
      <c r="J38" s="598"/>
      <c r="K38" s="598"/>
      <c r="L38" s="598"/>
      <c r="M38" s="598"/>
      <c r="N38" s="598"/>
      <c r="O38" s="598"/>
      <c r="P38" s="598"/>
    </row>
    <row r="39" spans="1:16" s="587" customFormat="1" ht="13.5" customHeight="1" x14ac:dyDescent="0.2">
      <c r="B39" s="597"/>
      <c r="D39" s="975"/>
      <c r="E39" s="975"/>
      <c r="F39" s="975"/>
      <c r="G39" s="975"/>
      <c r="H39" s="975"/>
      <c r="I39" s="598"/>
      <c r="J39" s="598"/>
      <c r="K39" s="598"/>
      <c r="L39" s="598"/>
      <c r="M39" s="598"/>
      <c r="N39" s="598"/>
      <c r="O39" s="598"/>
      <c r="P39" s="598"/>
    </row>
    <row r="40" spans="1:16" hidden="1" x14ac:dyDescent="0.2"/>
    <row r="41" spans="1:16" hidden="1" x14ac:dyDescent="0.2"/>
    <row r="42" spans="1:16" hidden="1" x14ac:dyDescent="0.2"/>
    <row r="43" spans="1:16" hidden="1" x14ac:dyDescent="0.2"/>
    <row r="44" spans="1:16" hidden="1" x14ac:dyDescent="0.2"/>
    <row r="45" spans="1:16" hidden="1" x14ac:dyDescent="0.2"/>
    <row r="46" spans="1:16" hidden="1" x14ac:dyDescent="0.2"/>
    <row r="47" spans="1:16" hidden="1" x14ac:dyDescent="0.2"/>
    <row r="48" spans="1: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sheetData>
  <sheetProtection password="8366" sheet="1" objects="1" scenarios="1"/>
  <mergeCells count="27">
    <mergeCell ref="C31:E31"/>
    <mergeCell ref="C26:E26"/>
    <mergeCell ref="C27:E27"/>
    <mergeCell ref="C28:E28"/>
    <mergeCell ref="C29:E29"/>
    <mergeCell ref="C30:E30"/>
    <mergeCell ref="C21:E21"/>
    <mergeCell ref="C22:E22"/>
    <mergeCell ref="C23:E23"/>
    <mergeCell ref="C24:E24"/>
    <mergeCell ref="C25:E25"/>
    <mergeCell ref="D39:H39"/>
    <mergeCell ref="D38:H38"/>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s>
  <phoneticPr fontId="1" type="noConversion"/>
  <dataValidations count="1">
    <dataValidation allowBlank="1" showErrorMessage="1" sqref="H1"/>
  </dataValidations>
  <pageMargins left="0.34" right="0.34" top="0.5" bottom="0.4" header="0.2" footer="0.2"/>
  <pageSetup paperSize="9" scale="80" orientation="portrait" r:id="rId1"/>
  <headerFooter alignWithMargins="0">
    <oddFooter>&amp;L&amp;8&amp;A&amp;R&amp;8&amp;P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117"/>
  <sheetViews>
    <sheetView showGridLines="0" showRowColHeaders="0" zoomScale="96" zoomScaleNormal="96" workbookViewId="0">
      <selection activeCell="B2" sqref="B2"/>
    </sheetView>
  </sheetViews>
  <sheetFormatPr defaultColWidth="0" defaultRowHeight="11.25" zeroHeight="1" x14ac:dyDescent="0.2"/>
  <cols>
    <col min="1" max="1" width="2.42578125" style="560" customWidth="1"/>
    <col min="2" max="2" width="5.7109375" style="560" customWidth="1"/>
    <col min="3" max="4" width="2.42578125" style="560" customWidth="1"/>
    <col min="5" max="5" width="44.140625" style="560" customWidth="1"/>
    <col min="6" max="8" width="20.85546875" style="560" customWidth="1"/>
    <col min="9" max="9" width="2.42578125" style="560" customWidth="1"/>
    <col min="10" max="10" width="14.42578125" style="560" hidden="1" customWidth="1"/>
    <col min="11" max="11" width="9.28515625" style="560" hidden="1" customWidth="1"/>
    <col min="12" max="12" width="10.28515625" style="560" hidden="1" customWidth="1"/>
    <col min="13" max="13" width="27.42578125" style="560" hidden="1" customWidth="1"/>
    <col min="14" max="16384" width="0" style="560" hidden="1"/>
  </cols>
  <sheetData>
    <row r="1" spans="2:8" ht="13.5" thickBot="1" x14ac:dyDescent="0.3">
      <c r="B1" s="467" t="str">
        <f>'Sec D1 Liquid A&amp;L NSF'!B1</f>
        <v>SECTION D</v>
      </c>
      <c r="G1" s="561" t="s">
        <v>656</v>
      </c>
      <c r="H1" s="562" t="str">
        <f>IF('Sec A Balance Sheet'!J1=0," ",'Sec A Balance Sheet'!J1)</f>
        <v>USD '000</v>
      </c>
    </row>
    <row r="2" spans="2:8" ht="12.75" x14ac:dyDescent="0.25">
      <c r="B2" s="563" t="s">
        <v>91</v>
      </c>
    </row>
    <row r="3" spans="2:8" x14ac:dyDescent="0.2">
      <c r="H3" s="564"/>
    </row>
    <row r="4" spans="2:8" ht="12" thickBot="1" x14ac:dyDescent="0.25">
      <c r="H4" s="564"/>
    </row>
    <row r="5" spans="2:8" ht="48.75" customHeight="1" thickTop="1" thickBot="1" x14ac:dyDescent="0.25">
      <c r="B5" s="565" t="s">
        <v>429</v>
      </c>
      <c r="C5" s="566" t="s">
        <v>430</v>
      </c>
      <c r="D5" s="567"/>
      <c r="E5" s="567"/>
      <c r="F5" s="568" t="s">
        <v>724</v>
      </c>
      <c r="G5" s="568" t="s">
        <v>100</v>
      </c>
      <c r="H5" s="569" t="s">
        <v>466</v>
      </c>
    </row>
    <row r="6" spans="2:8" s="572" customFormat="1" ht="5.25" customHeight="1" thickTop="1" thickBot="1" x14ac:dyDescent="0.25">
      <c r="B6" s="570"/>
      <c r="C6" s="570"/>
      <c r="D6" s="570"/>
      <c r="E6" s="570"/>
      <c r="F6" s="571"/>
      <c r="G6" s="571"/>
      <c r="H6" s="571"/>
    </row>
    <row r="7" spans="2:8" ht="12.75" customHeight="1" x14ac:dyDescent="0.2">
      <c r="B7" s="573" t="s">
        <v>162</v>
      </c>
      <c r="C7" s="976"/>
      <c r="D7" s="977"/>
      <c r="E7" s="978"/>
      <c r="F7" s="574"/>
      <c r="G7" s="574"/>
      <c r="H7" s="575"/>
    </row>
    <row r="8" spans="2:8" ht="11.25" customHeight="1" x14ac:dyDescent="0.2">
      <c r="B8" s="576" t="s">
        <v>163</v>
      </c>
      <c r="C8" s="979"/>
      <c r="D8" s="980"/>
      <c r="E8" s="981"/>
      <c r="F8" s="577"/>
      <c r="G8" s="577"/>
      <c r="H8" s="578"/>
    </row>
    <row r="9" spans="2:8" x14ac:dyDescent="0.2">
      <c r="B9" s="576" t="s">
        <v>164</v>
      </c>
      <c r="C9" s="979"/>
      <c r="D9" s="980"/>
      <c r="E9" s="981"/>
      <c r="F9" s="577"/>
      <c r="G9" s="577"/>
      <c r="H9" s="578"/>
    </row>
    <row r="10" spans="2:8" x14ac:dyDescent="0.2">
      <c r="B10" s="576" t="s">
        <v>165</v>
      </c>
      <c r="C10" s="979"/>
      <c r="D10" s="980"/>
      <c r="E10" s="981"/>
      <c r="F10" s="577"/>
      <c r="G10" s="577"/>
      <c r="H10" s="578"/>
    </row>
    <row r="11" spans="2:8" x14ac:dyDescent="0.2">
      <c r="B11" s="576" t="s">
        <v>166</v>
      </c>
      <c r="C11" s="979"/>
      <c r="D11" s="980"/>
      <c r="E11" s="981"/>
      <c r="F11" s="577"/>
      <c r="G11" s="577"/>
      <c r="H11" s="578"/>
    </row>
    <row r="12" spans="2:8" x14ac:dyDescent="0.2">
      <c r="B12" s="576" t="s">
        <v>167</v>
      </c>
      <c r="C12" s="979"/>
      <c r="D12" s="980"/>
      <c r="E12" s="981"/>
      <c r="F12" s="577"/>
      <c r="G12" s="577"/>
      <c r="H12" s="578"/>
    </row>
    <row r="13" spans="2:8" x14ac:dyDescent="0.2">
      <c r="B13" s="576" t="s">
        <v>168</v>
      </c>
      <c r="C13" s="979"/>
      <c r="D13" s="980"/>
      <c r="E13" s="981"/>
      <c r="F13" s="577"/>
      <c r="G13" s="577"/>
      <c r="H13" s="578"/>
    </row>
    <row r="14" spans="2:8" x14ac:dyDescent="0.2">
      <c r="B14" s="576" t="s">
        <v>169</v>
      </c>
      <c r="C14" s="979"/>
      <c r="D14" s="980"/>
      <c r="E14" s="981"/>
      <c r="F14" s="577"/>
      <c r="G14" s="577"/>
      <c r="H14" s="578"/>
    </row>
    <row r="15" spans="2:8" x14ac:dyDescent="0.2">
      <c r="B15" s="576" t="s">
        <v>170</v>
      </c>
      <c r="C15" s="979"/>
      <c r="D15" s="980"/>
      <c r="E15" s="981"/>
      <c r="F15" s="577"/>
      <c r="G15" s="577"/>
      <c r="H15" s="578"/>
    </row>
    <row r="16" spans="2:8" x14ac:dyDescent="0.2">
      <c r="B16" s="576" t="s">
        <v>171</v>
      </c>
      <c r="C16" s="979"/>
      <c r="D16" s="980"/>
      <c r="E16" s="981"/>
      <c r="F16" s="577"/>
      <c r="G16" s="577"/>
      <c r="H16" s="578"/>
    </row>
    <row r="17" spans="2:8" x14ac:dyDescent="0.2">
      <c r="B17" s="576" t="s">
        <v>172</v>
      </c>
      <c r="C17" s="979"/>
      <c r="D17" s="980"/>
      <c r="E17" s="981"/>
      <c r="F17" s="577"/>
      <c r="G17" s="577"/>
      <c r="H17" s="578"/>
    </row>
    <row r="18" spans="2:8" x14ac:dyDescent="0.2">
      <c r="B18" s="576" t="s">
        <v>192</v>
      </c>
      <c r="C18" s="979"/>
      <c r="D18" s="980"/>
      <c r="E18" s="981"/>
      <c r="F18" s="577"/>
      <c r="G18" s="577"/>
      <c r="H18" s="578"/>
    </row>
    <row r="19" spans="2:8" x14ac:dyDescent="0.2">
      <c r="B19" s="576" t="s">
        <v>386</v>
      </c>
      <c r="C19" s="979"/>
      <c r="D19" s="980"/>
      <c r="E19" s="981"/>
      <c r="F19" s="577"/>
      <c r="G19" s="577"/>
      <c r="H19" s="578"/>
    </row>
    <row r="20" spans="2:8" x14ac:dyDescent="0.2">
      <c r="B20" s="576" t="s">
        <v>388</v>
      </c>
      <c r="C20" s="979"/>
      <c r="D20" s="980"/>
      <c r="E20" s="981"/>
      <c r="F20" s="577"/>
      <c r="G20" s="577"/>
      <c r="H20" s="578"/>
    </row>
    <row r="21" spans="2:8" x14ac:dyDescent="0.2">
      <c r="B21" s="576" t="s">
        <v>389</v>
      </c>
      <c r="C21" s="979"/>
      <c r="D21" s="980"/>
      <c r="E21" s="981"/>
      <c r="F21" s="577"/>
      <c r="G21" s="577"/>
      <c r="H21" s="578"/>
    </row>
    <row r="22" spans="2:8" x14ac:dyDescent="0.2">
      <c r="B22" s="576" t="s">
        <v>390</v>
      </c>
      <c r="C22" s="979"/>
      <c r="D22" s="980"/>
      <c r="E22" s="981"/>
      <c r="F22" s="577"/>
      <c r="G22" s="577"/>
      <c r="H22" s="578"/>
    </row>
    <row r="23" spans="2:8" x14ac:dyDescent="0.2">
      <c r="B23" s="576" t="s">
        <v>392</v>
      </c>
      <c r="C23" s="979"/>
      <c r="D23" s="980"/>
      <c r="E23" s="981"/>
      <c r="F23" s="577"/>
      <c r="G23" s="577"/>
      <c r="H23" s="578"/>
    </row>
    <row r="24" spans="2:8" x14ac:dyDescent="0.2">
      <c r="B24" s="576" t="s">
        <v>393</v>
      </c>
      <c r="C24" s="979"/>
      <c r="D24" s="980"/>
      <c r="E24" s="981"/>
      <c r="F24" s="577"/>
      <c r="G24" s="577"/>
      <c r="H24" s="578"/>
    </row>
    <row r="25" spans="2:8" x14ac:dyDescent="0.2">
      <c r="B25" s="576" t="s">
        <v>395</v>
      </c>
      <c r="C25" s="979"/>
      <c r="D25" s="980"/>
      <c r="E25" s="981"/>
      <c r="F25" s="577"/>
      <c r="G25" s="577"/>
      <c r="H25" s="578"/>
    </row>
    <row r="26" spans="2:8" x14ac:dyDescent="0.2">
      <c r="B26" s="576" t="s">
        <v>397</v>
      </c>
      <c r="C26" s="979"/>
      <c r="D26" s="980"/>
      <c r="E26" s="981"/>
      <c r="F26" s="577"/>
      <c r="G26" s="577"/>
      <c r="H26" s="578"/>
    </row>
    <row r="27" spans="2:8" x14ac:dyDescent="0.2">
      <c r="B27" s="576" t="s">
        <v>402</v>
      </c>
      <c r="C27" s="979"/>
      <c r="D27" s="980"/>
      <c r="E27" s="981"/>
      <c r="F27" s="577"/>
      <c r="G27" s="577"/>
      <c r="H27" s="578"/>
    </row>
    <row r="28" spans="2:8" x14ac:dyDescent="0.2">
      <c r="B28" s="576" t="s">
        <v>404</v>
      </c>
      <c r="C28" s="979"/>
      <c r="D28" s="980"/>
      <c r="E28" s="981"/>
      <c r="F28" s="577"/>
      <c r="G28" s="577"/>
      <c r="H28" s="578"/>
    </row>
    <row r="29" spans="2:8" x14ac:dyDescent="0.2">
      <c r="B29" s="576" t="s">
        <v>406</v>
      </c>
      <c r="C29" s="979"/>
      <c r="D29" s="980"/>
      <c r="E29" s="981"/>
      <c r="F29" s="577"/>
      <c r="G29" s="577"/>
      <c r="H29" s="578"/>
    </row>
    <row r="30" spans="2:8" x14ac:dyDescent="0.2">
      <c r="B30" s="576" t="s">
        <v>407</v>
      </c>
      <c r="C30" s="979"/>
      <c r="D30" s="980"/>
      <c r="E30" s="981"/>
      <c r="F30" s="577"/>
      <c r="G30" s="577"/>
      <c r="H30" s="578"/>
    </row>
    <row r="31" spans="2:8" ht="12" thickBot="1" x14ac:dyDescent="0.25">
      <c r="B31" s="579" t="s">
        <v>749</v>
      </c>
      <c r="C31" s="982"/>
      <c r="D31" s="983"/>
      <c r="E31" s="984"/>
      <c r="F31" s="580"/>
      <c r="G31" s="580"/>
      <c r="H31" s="581"/>
    </row>
    <row r="32" spans="2:8" ht="12" thickBot="1" x14ac:dyDescent="0.25">
      <c r="B32" s="582"/>
      <c r="C32" s="582"/>
      <c r="D32" s="582"/>
      <c r="E32" s="582"/>
      <c r="F32" s="583"/>
      <c r="G32" s="583"/>
      <c r="H32" s="584"/>
    </row>
    <row r="33" spans="1:16" s="599" customFormat="1" ht="19.5" customHeight="1" thickBot="1" x14ac:dyDescent="0.25">
      <c r="B33" s="585" t="s">
        <v>272</v>
      </c>
      <c r="C33" s="585"/>
      <c r="D33" s="585"/>
      <c r="E33" s="585"/>
      <c r="F33" s="585"/>
      <c r="G33" s="585"/>
      <c r="H33" s="586">
        <f>SUM(H7:H31)</f>
        <v>0</v>
      </c>
    </row>
    <row r="34" spans="1:16" ht="12" thickTop="1" x14ac:dyDescent="0.2"/>
    <row r="35" spans="1:16" s="590" customFormat="1" ht="12" thickBot="1" x14ac:dyDescent="0.25">
      <c r="A35" s="587"/>
      <c r="B35" s="588" t="s">
        <v>681</v>
      </c>
      <c r="C35" s="587"/>
      <c r="D35" s="587"/>
      <c r="E35" s="587"/>
      <c r="F35" s="587"/>
      <c r="G35" s="587"/>
      <c r="H35" s="588"/>
      <c r="I35" s="589"/>
      <c r="J35" s="589"/>
      <c r="K35" s="589"/>
      <c r="L35" s="588"/>
    </row>
    <row r="36" spans="1:16" s="595" customFormat="1" ht="12" thickBot="1" x14ac:dyDescent="0.25">
      <c r="A36" s="590"/>
      <c r="B36" s="591"/>
      <c r="C36" s="592"/>
      <c r="D36" s="593" t="s">
        <v>335</v>
      </c>
      <c r="E36" s="594"/>
      <c r="F36" s="594"/>
      <c r="G36" s="594"/>
    </row>
    <row r="37" spans="1:16" s="595" customFormat="1" ht="12" thickBot="1" x14ac:dyDescent="0.25">
      <c r="A37" s="590"/>
      <c r="B37" s="596"/>
      <c r="C37" s="592"/>
      <c r="D37" s="593" t="s">
        <v>336</v>
      </c>
      <c r="E37" s="593"/>
      <c r="F37" s="593"/>
      <c r="G37" s="593"/>
      <c r="H37" s="594"/>
    </row>
    <row r="38" spans="1:16" s="587" customFormat="1" x14ac:dyDescent="0.2">
      <c r="B38" s="597" t="s">
        <v>162</v>
      </c>
      <c r="D38" s="975" t="s">
        <v>101</v>
      </c>
      <c r="E38" s="975"/>
      <c r="F38" s="975"/>
      <c r="G38" s="975"/>
      <c r="H38" s="975"/>
      <c r="I38" s="598"/>
      <c r="J38" s="598"/>
      <c r="K38" s="598"/>
      <c r="L38" s="598"/>
      <c r="M38" s="598"/>
      <c r="N38" s="598"/>
      <c r="O38" s="598"/>
      <c r="P38" s="598"/>
    </row>
    <row r="39" spans="1:16" s="587" customFormat="1" ht="13.5" customHeight="1" x14ac:dyDescent="0.2">
      <c r="B39" s="597"/>
      <c r="D39" s="975"/>
      <c r="E39" s="975"/>
      <c r="F39" s="975"/>
      <c r="G39" s="975"/>
      <c r="H39" s="975"/>
      <c r="I39" s="598"/>
      <c r="J39" s="598"/>
      <c r="K39" s="598"/>
      <c r="L39" s="598"/>
      <c r="M39" s="598"/>
      <c r="N39" s="598"/>
      <c r="O39" s="598"/>
      <c r="P39" s="598"/>
    </row>
    <row r="40" spans="1:16" hidden="1" x14ac:dyDescent="0.2"/>
    <row r="41" spans="1:16" hidden="1" x14ac:dyDescent="0.2"/>
    <row r="42" spans="1:16" hidden="1" x14ac:dyDescent="0.2"/>
    <row r="43" spans="1:16" hidden="1" x14ac:dyDescent="0.2"/>
    <row r="44" spans="1:16" hidden="1" x14ac:dyDescent="0.2"/>
    <row r="45" spans="1:16" hidden="1" x14ac:dyDescent="0.2"/>
    <row r="46" spans="1:16" hidden="1" x14ac:dyDescent="0.2"/>
    <row r="47" spans="1:16" hidden="1" x14ac:dyDescent="0.2"/>
    <row r="48" spans="1: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sheetData>
  <sheetProtection password="8366" sheet="1" objects="1" scenarios="1"/>
  <mergeCells count="27">
    <mergeCell ref="C31:E31"/>
    <mergeCell ref="C26:E26"/>
    <mergeCell ref="C27:E27"/>
    <mergeCell ref="C28:E28"/>
    <mergeCell ref="C29:E29"/>
    <mergeCell ref="C30:E30"/>
    <mergeCell ref="C21:E21"/>
    <mergeCell ref="C22:E22"/>
    <mergeCell ref="C23:E23"/>
    <mergeCell ref="C24:E24"/>
    <mergeCell ref="C25:E25"/>
    <mergeCell ref="D39:H39"/>
    <mergeCell ref="D38:H38"/>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s>
  <phoneticPr fontId="1" type="noConversion"/>
  <dataValidations count="1">
    <dataValidation allowBlank="1" showErrorMessage="1" sqref="H1"/>
  </dataValidations>
  <pageMargins left="0.34" right="0.34" top="0.5" bottom="0.4" header="0.2" footer="0.2"/>
  <pageSetup paperSize="9" scale="80" orientation="portrait" r:id="rId1"/>
  <headerFooter alignWithMargins="0">
    <oddFooter>&amp;L&amp;8&amp;A&amp;R&amp;8&amp;P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AF312"/>
  <sheetViews>
    <sheetView showGridLines="0" view="pageBreakPreview" topLeftCell="A64" zoomScaleNormal="100" zoomScaleSheetLayoutView="100" workbookViewId="0">
      <selection activeCell="G80" sqref="G80"/>
    </sheetView>
  </sheetViews>
  <sheetFormatPr defaultColWidth="0" defaultRowHeight="11.25" zeroHeight="1" x14ac:dyDescent="0.2"/>
  <cols>
    <col min="1" max="1" width="2.28515625" style="705" customWidth="1"/>
    <col min="2" max="2" width="5.7109375" style="705" customWidth="1"/>
    <col min="3" max="4" width="2.28515625" style="705" customWidth="1"/>
    <col min="5" max="5" width="6.28515625" style="706" customWidth="1"/>
    <col min="6" max="6" width="15.7109375" style="705" customWidth="1"/>
    <col min="7" max="7" width="12.7109375" style="705" customWidth="1"/>
    <col min="8" max="8" width="0.7109375" style="705" customWidth="1"/>
    <col min="9" max="9" width="12.7109375" style="705" customWidth="1"/>
    <col min="10" max="10" width="0.7109375" style="705" customWidth="1"/>
    <col min="11" max="11" width="12.85546875" style="705" customWidth="1"/>
    <col min="12" max="12" width="0.7109375" style="705" customWidth="1"/>
    <col min="13" max="13" width="0.7109375" style="705" hidden="1" customWidth="1"/>
    <col min="14" max="14" width="12.85546875" style="705" customWidth="1"/>
    <col min="15" max="15" width="0.7109375" style="705" customWidth="1"/>
    <col min="16" max="16" width="12.85546875" style="705" customWidth="1"/>
    <col min="17" max="17" width="0.7109375" style="723" customWidth="1"/>
    <col min="18" max="18" width="12.7109375" style="723" customWidth="1"/>
    <col min="19" max="19" width="2.28515625" style="723" customWidth="1"/>
    <col min="20" max="20" width="2.28515625" style="723" hidden="1" customWidth="1"/>
    <col min="21" max="21" width="7.7109375" style="705" hidden="1" customWidth="1"/>
    <col min="22" max="29" width="0" style="723" hidden="1" customWidth="1"/>
    <col min="30" max="32" width="7.7109375" style="723" hidden="1" customWidth="1"/>
    <col min="33" max="16384" width="0" style="723" hidden="1"/>
  </cols>
  <sheetData>
    <row r="1" spans="1:20" s="704" customFormat="1" ht="13.5" thickBot="1" x14ac:dyDescent="0.3">
      <c r="B1" s="760" t="s">
        <v>26</v>
      </c>
      <c r="C1" s="705"/>
      <c r="D1" s="705"/>
      <c r="E1" s="706"/>
      <c r="F1" s="706"/>
      <c r="G1" s="705"/>
      <c r="H1" s="705"/>
      <c r="I1" s="705"/>
      <c r="L1" s="705"/>
      <c r="M1" s="705"/>
      <c r="N1" s="705"/>
      <c r="O1" s="705"/>
      <c r="P1" s="705"/>
      <c r="Q1" s="761" t="s">
        <v>656</v>
      </c>
      <c r="R1" s="762" t="str">
        <f>IF('Sec A Balance Sheet'!J1=0," ",'Sec A Balance Sheet'!J1)</f>
        <v>USD '000</v>
      </c>
    </row>
    <row r="2" spans="1:20" s="704" customFormat="1" ht="12.75" x14ac:dyDescent="0.25">
      <c r="B2" s="760" t="s">
        <v>978</v>
      </c>
      <c r="D2" s="705"/>
      <c r="E2" s="706"/>
      <c r="G2" s="705"/>
      <c r="H2" s="705"/>
      <c r="I2" s="705"/>
      <c r="J2" s="705"/>
      <c r="K2" s="705"/>
      <c r="L2" s="705"/>
      <c r="M2" s="705"/>
      <c r="N2" s="705"/>
      <c r="O2" s="705"/>
      <c r="P2" s="705"/>
      <c r="Q2" s="706"/>
    </row>
    <row r="3" spans="1:20" s="704" customFormat="1" ht="12.75" x14ac:dyDescent="0.25">
      <c r="B3" s="760" t="s">
        <v>1060</v>
      </c>
      <c r="D3" s="705"/>
      <c r="E3" s="706"/>
      <c r="G3" s="705"/>
      <c r="H3" s="705"/>
      <c r="I3" s="705"/>
      <c r="J3" s="705"/>
      <c r="K3" s="705"/>
      <c r="L3" s="705"/>
      <c r="M3" s="705"/>
      <c r="N3" s="705"/>
      <c r="O3" s="705"/>
      <c r="P3" s="705"/>
      <c r="Q3" s="706"/>
    </row>
    <row r="4" spans="1:20" s="704" customFormat="1" ht="12" thickBot="1" x14ac:dyDescent="0.25">
      <c r="D4" s="705"/>
      <c r="E4" s="706"/>
      <c r="G4" s="705"/>
      <c r="H4" s="705"/>
      <c r="I4" s="705"/>
      <c r="J4" s="705"/>
      <c r="K4" s="705"/>
      <c r="L4" s="705"/>
      <c r="M4" s="705"/>
      <c r="N4" s="705"/>
      <c r="O4" s="705"/>
      <c r="P4" s="705"/>
      <c r="Q4" s="706"/>
    </row>
    <row r="5" spans="1:20" s="704" customFormat="1" ht="12" customHeight="1" thickTop="1" x14ac:dyDescent="0.2">
      <c r="B5" s="707"/>
      <c r="C5" s="707"/>
      <c r="D5" s="707"/>
      <c r="E5" s="707"/>
      <c r="G5" s="705"/>
      <c r="H5" s="705"/>
      <c r="I5" s="705"/>
      <c r="J5" s="705"/>
      <c r="K5" s="985" t="s">
        <v>102</v>
      </c>
      <c r="L5" s="708"/>
      <c r="M5" s="708"/>
      <c r="N5" s="987" t="s">
        <v>103</v>
      </c>
      <c r="O5" s="708"/>
      <c r="P5" s="989" t="s">
        <v>999</v>
      </c>
      <c r="Q5" s="706"/>
      <c r="R5" s="991" t="s">
        <v>272</v>
      </c>
    </row>
    <row r="6" spans="1:20" s="709" customFormat="1" ht="15" customHeight="1" thickBot="1" x14ac:dyDescent="0.25">
      <c r="A6" s="709" t="s">
        <v>27</v>
      </c>
      <c r="B6" s="710" t="s">
        <v>449</v>
      </c>
      <c r="C6" s="711"/>
      <c r="D6" s="712"/>
      <c r="E6" s="712"/>
      <c r="F6" s="713"/>
      <c r="G6" s="714"/>
      <c r="H6" s="714"/>
      <c r="I6" s="714"/>
      <c r="J6" s="705"/>
      <c r="K6" s="986"/>
      <c r="L6" s="757"/>
      <c r="M6" s="757"/>
      <c r="N6" s="988"/>
      <c r="O6" s="757"/>
      <c r="P6" s="990"/>
      <c r="Q6" s="706"/>
      <c r="R6" s="992"/>
      <c r="S6" s="704"/>
    </row>
    <row r="7" spans="1:20" s="715" customFormat="1" ht="12.75" thickTop="1" thickBot="1" x14ac:dyDescent="0.25">
      <c r="B7" s="712" t="s">
        <v>606</v>
      </c>
      <c r="C7" s="712" t="s">
        <v>104</v>
      </c>
      <c r="D7" s="716"/>
      <c r="E7" s="717"/>
      <c r="F7" s="704"/>
      <c r="G7" s="705"/>
      <c r="H7" s="705"/>
      <c r="I7" s="705"/>
      <c r="J7" s="716"/>
      <c r="K7" s="718" t="s">
        <v>273</v>
      </c>
      <c r="L7" s="716"/>
      <c r="M7" s="716"/>
      <c r="N7" s="718" t="s">
        <v>277</v>
      </c>
      <c r="O7" s="716"/>
      <c r="P7" s="718" t="s">
        <v>725</v>
      </c>
      <c r="Q7" s="706"/>
      <c r="R7" s="719" t="s">
        <v>1061</v>
      </c>
      <c r="S7" s="704"/>
    </row>
    <row r="8" spans="1:20" s="723" customFormat="1" ht="12" thickBot="1" x14ac:dyDescent="0.25">
      <c r="A8" s="705"/>
      <c r="B8" s="705" t="s">
        <v>1062</v>
      </c>
      <c r="C8" s="706" t="s">
        <v>678</v>
      </c>
      <c r="D8" s="705"/>
      <c r="E8" s="706"/>
      <c r="F8" s="706"/>
      <c r="G8" s="705"/>
      <c r="H8" s="705"/>
      <c r="I8" s="705"/>
      <c r="J8" s="705"/>
      <c r="K8" s="720"/>
      <c r="L8" s="721"/>
      <c r="M8" s="721"/>
      <c r="N8" s="720"/>
      <c r="O8" s="721"/>
      <c r="P8" s="720"/>
      <c r="Q8" s="721"/>
      <c r="R8" s="722">
        <f>K8+P8+N8</f>
        <v>0</v>
      </c>
      <c r="S8" s="705"/>
      <c r="T8" s="705"/>
    </row>
    <row r="9" spans="1:20" s="704" customFormat="1" ht="3.75" customHeight="1" thickBot="1" x14ac:dyDescent="0.25">
      <c r="C9" s="724"/>
      <c r="E9" s="724"/>
      <c r="F9" s="724"/>
      <c r="G9" s="705"/>
      <c r="H9" s="705"/>
      <c r="I9" s="705"/>
      <c r="K9" s="725"/>
      <c r="L9" s="726"/>
      <c r="M9" s="726"/>
      <c r="N9" s="725"/>
      <c r="O9" s="726"/>
      <c r="P9" s="725"/>
      <c r="Q9" s="726"/>
      <c r="R9" s="727"/>
      <c r="S9" s="705"/>
    </row>
    <row r="10" spans="1:20" s="704" customFormat="1" ht="12" thickBot="1" x14ac:dyDescent="0.25">
      <c r="B10" s="705" t="s">
        <v>1063</v>
      </c>
      <c r="C10" s="706" t="s">
        <v>108</v>
      </c>
      <c r="D10" s="705"/>
      <c r="E10" s="706"/>
      <c r="F10" s="706"/>
      <c r="G10" s="705"/>
      <c r="H10" s="705"/>
      <c r="I10" s="705"/>
      <c r="J10" s="705"/>
      <c r="K10" s="720"/>
      <c r="L10" s="721"/>
      <c r="M10" s="721"/>
      <c r="N10" s="720"/>
      <c r="O10" s="721"/>
      <c r="P10" s="720"/>
      <c r="Q10" s="721"/>
      <c r="R10" s="722">
        <f>K10+P10+N10</f>
        <v>0</v>
      </c>
      <c r="S10" s="705"/>
    </row>
    <row r="11" spans="1:20" s="704" customFormat="1" ht="3.75" customHeight="1" thickBot="1" x14ac:dyDescent="0.25">
      <c r="C11" s="724"/>
      <c r="E11" s="724"/>
      <c r="F11" s="724"/>
      <c r="G11" s="705"/>
      <c r="H11" s="705"/>
      <c r="I11" s="705"/>
      <c r="J11" s="705"/>
      <c r="K11" s="721"/>
      <c r="L11" s="721"/>
      <c r="M11" s="721"/>
      <c r="N11" s="721"/>
      <c r="O11" s="721"/>
      <c r="P11" s="721"/>
      <c r="Q11" s="726"/>
      <c r="R11" s="727"/>
      <c r="S11" s="705"/>
    </row>
    <row r="12" spans="1:20" s="704" customFormat="1" ht="12" thickBot="1" x14ac:dyDescent="0.25">
      <c r="B12" s="705" t="s">
        <v>1064</v>
      </c>
      <c r="C12" s="729" t="s">
        <v>109</v>
      </c>
      <c r="K12" s="726"/>
      <c r="L12" s="726"/>
      <c r="M12" s="726"/>
      <c r="N12" s="726"/>
      <c r="O12" s="726"/>
      <c r="P12" s="726"/>
      <c r="Q12" s="726"/>
      <c r="R12" s="722">
        <f>SUM(R8:R10)</f>
        <v>0</v>
      </c>
      <c r="S12" s="705"/>
    </row>
    <row r="13" spans="1:20" s="704" customFormat="1" x14ac:dyDescent="0.2">
      <c r="B13" s="730"/>
      <c r="C13" s="706"/>
      <c r="D13" s="731"/>
      <c r="E13" s="706"/>
      <c r="F13" s="706"/>
      <c r="G13" s="705"/>
      <c r="H13" s="705"/>
      <c r="I13" s="705"/>
      <c r="J13" s="705"/>
      <c r="K13" s="721"/>
      <c r="L13" s="721"/>
      <c r="M13" s="721"/>
      <c r="N13" s="721"/>
      <c r="O13" s="721"/>
      <c r="P13" s="721"/>
      <c r="Q13" s="721"/>
      <c r="R13" s="732"/>
      <c r="S13" s="705"/>
    </row>
    <row r="14" spans="1:20" s="704" customFormat="1" ht="12" thickBot="1" x14ac:dyDescent="0.25">
      <c r="B14" s="712" t="s">
        <v>608</v>
      </c>
      <c r="C14" s="729" t="s">
        <v>110</v>
      </c>
      <c r="D14" s="731"/>
      <c r="E14" s="706"/>
      <c r="F14" s="706"/>
      <c r="G14" s="705"/>
      <c r="H14" s="705"/>
      <c r="I14" s="705"/>
      <c r="J14" s="705"/>
      <c r="K14" s="721"/>
      <c r="L14" s="721"/>
      <c r="M14" s="721"/>
      <c r="N14" s="721"/>
      <c r="O14" s="721"/>
      <c r="P14" s="721"/>
      <c r="Q14" s="721"/>
      <c r="R14" s="732"/>
      <c r="S14" s="705"/>
    </row>
    <row r="15" spans="1:20" s="723" customFormat="1" ht="12" thickBot="1" x14ac:dyDescent="0.25">
      <c r="A15" s="705"/>
      <c r="B15" s="705" t="s">
        <v>1065</v>
      </c>
      <c r="C15" s="706" t="s">
        <v>678</v>
      </c>
      <c r="D15" s="705"/>
      <c r="E15" s="706"/>
      <c r="F15" s="706"/>
      <c r="G15" s="705"/>
      <c r="H15" s="705"/>
      <c r="I15" s="705"/>
      <c r="J15" s="705"/>
      <c r="K15" s="720"/>
      <c r="L15" s="721"/>
      <c r="M15" s="721"/>
      <c r="N15" s="720"/>
      <c r="O15" s="721"/>
      <c r="P15" s="720"/>
      <c r="Q15" s="721"/>
      <c r="R15" s="722">
        <f>K15+P15+N15</f>
        <v>0</v>
      </c>
      <c r="S15" s="705"/>
      <c r="T15" s="705"/>
    </row>
    <row r="16" spans="1:20" s="704" customFormat="1" ht="3.75" customHeight="1" thickBot="1" x14ac:dyDescent="0.25">
      <c r="C16" s="724"/>
      <c r="E16" s="724"/>
      <c r="F16" s="724"/>
      <c r="G16" s="705"/>
      <c r="H16" s="705"/>
      <c r="I16" s="705"/>
      <c r="K16" s="725"/>
      <c r="L16" s="726"/>
      <c r="M16" s="726"/>
      <c r="N16" s="725"/>
      <c r="O16" s="726"/>
      <c r="P16" s="725"/>
      <c r="Q16" s="726"/>
      <c r="R16" s="727"/>
      <c r="S16" s="705"/>
    </row>
    <row r="17" spans="1:19" s="704" customFormat="1" ht="12" thickBot="1" x14ac:dyDescent="0.25">
      <c r="B17" s="705" t="s">
        <v>1066</v>
      </c>
      <c r="C17" s="706" t="s">
        <v>108</v>
      </c>
      <c r="D17" s="705"/>
      <c r="E17" s="706"/>
      <c r="F17" s="706"/>
      <c r="G17" s="705"/>
      <c r="H17" s="705"/>
      <c r="I17" s="705"/>
      <c r="J17" s="705"/>
      <c r="K17" s="720"/>
      <c r="L17" s="721"/>
      <c r="M17" s="721"/>
      <c r="N17" s="720"/>
      <c r="O17" s="721"/>
      <c r="P17" s="720"/>
      <c r="Q17" s="721"/>
      <c r="R17" s="722">
        <f>K17+P17+N17</f>
        <v>0</v>
      </c>
      <c r="S17" s="705"/>
    </row>
    <row r="18" spans="1:19" s="704" customFormat="1" ht="3.75" customHeight="1" thickBot="1" x14ac:dyDescent="0.25">
      <c r="C18" s="724"/>
      <c r="E18" s="724"/>
      <c r="F18" s="724"/>
      <c r="G18" s="705"/>
      <c r="H18" s="705"/>
      <c r="I18" s="705"/>
      <c r="J18" s="705"/>
      <c r="K18" s="721"/>
      <c r="L18" s="721"/>
      <c r="M18" s="721"/>
      <c r="N18" s="721"/>
      <c r="O18" s="721"/>
      <c r="P18" s="721"/>
      <c r="Q18" s="726"/>
      <c r="R18" s="727"/>
      <c r="S18" s="705"/>
    </row>
    <row r="19" spans="1:19" s="704" customFormat="1" ht="12" thickBot="1" x14ac:dyDescent="0.25">
      <c r="B19" s="705" t="s">
        <v>1067</v>
      </c>
      <c r="C19" s="729" t="s">
        <v>111</v>
      </c>
      <c r="K19" s="726"/>
      <c r="L19" s="726"/>
      <c r="M19" s="726"/>
      <c r="N19" s="726"/>
      <c r="O19" s="726"/>
      <c r="P19" s="726"/>
      <c r="Q19" s="726"/>
      <c r="R19" s="722">
        <f>SUM(R15:R17)</f>
        <v>0</v>
      </c>
      <c r="S19" s="705"/>
    </row>
    <row r="20" spans="1:19" s="704" customFormat="1" ht="3.75" customHeight="1" thickBot="1" x14ac:dyDescent="0.25">
      <c r="C20" s="724"/>
      <c r="E20" s="724"/>
      <c r="F20" s="724"/>
      <c r="G20" s="705"/>
      <c r="H20" s="705"/>
      <c r="I20" s="705"/>
      <c r="J20" s="705"/>
      <c r="K20" s="721"/>
      <c r="L20" s="721"/>
      <c r="M20" s="721"/>
      <c r="N20" s="721"/>
      <c r="O20" s="721"/>
      <c r="P20" s="721"/>
      <c r="Q20" s="726"/>
      <c r="R20" s="727"/>
      <c r="S20" s="705"/>
    </row>
    <row r="21" spans="1:19" s="704" customFormat="1" ht="12" thickBot="1" x14ac:dyDescent="0.25">
      <c r="B21" s="728" t="s">
        <v>610</v>
      </c>
      <c r="C21" s="729" t="s">
        <v>809</v>
      </c>
      <c r="D21" s="731"/>
      <c r="E21" s="706"/>
      <c r="F21" s="706"/>
      <c r="G21" s="705"/>
      <c r="H21" s="705"/>
      <c r="I21" s="705"/>
      <c r="J21" s="705"/>
      <c r="K21" s="721"/>
      <c r="L21" s="721"/>
      <c r="M21" s="721"/>
      <c r="N21" s="721"/>
      <c r="O21" s="721"/>
      <c r="P21" s="721"/>
      <c r="Q21" s="721"/>
      <c r="R21" s="722">
        <f>R12-R19</f>
        <v>0</v>
      </c>
      <c r="S21" s="705"/>
    </row>
    <row r="22" spans="1:19" s="704" customFormat="1" ht="3.75" customHeight="1" x14ac:dyDescent="0.2">
      <c r="B22" s="730"/>
      <c r="C22" s="706"/>
      <c r="D22" s="731"/>
      <c r="E22" s="706"/>
      <c r="F22" s="706"/>
      <c r="G22" s="705"/>
      <c r="H22" s="705"/>
      <c r="I22" s="705"/>
      <c r="J22" s="705"/>
      <c r="K22" s="721"/>
      <c r="L22" s="721"/>
      <c r="M22" s="721"/>
      <c r="N22" s="721"/>
      <c r="O22" s="721"/>
      <c r="P22" s="721"/>
      <c r="Q22" s="721"/>
      <c r="R22" s="721"/>
      <c r="S22" s="705"/>
    </row>
    <row r="23" spans="1:19" s="704" customFormat="1" x14ac:dyDescent="0.2">
      <c r="B23" s="704" t="s">
        <v>612</v>
      </c>
      <c r="C23" s="706" t="s">
        <v>112</v>
      </c>
      <c r="D23" s="731"/>
      <c r="E23" s="706"/>
      <c r="F23" s="706"/>
      <c r="G23" s="705"/>
      <c r="H23" s="705"/>
      <c r="J23" s="731"/>
      <c r="K23" s="721"/>
      <c r="L23" s="721"/>
      <c r="M23" s="721"/>
      <c r="N23" s="721"/>
      <c r="O23" s="721"/>
      <c r="P23" s="705" t="s">
        <v>346</v>
      </c>
      <c r="Q23" s="732"/>
      <c r="R23" s="720"/>
      <c r="S23" s="705"/>
    </row>
    <row r="24" spans="1:19" s="704" customFormat="1" ht="4.5" customHeight="1" x14ac:dyDescent="0.2">
      <c r="C24" s="706"/>
      <c r="D24" s="731"/>
      <c r="E24" s="706"/>
      <c r="F24" s="706"/>
      <c r="G24" s="705"/>
      <c r="H24" s="705"/>
      <c r="J24" s="731"/>
      <c r="K24" s="721"/>
      <c r="L24" s="721"/>
      <c r="M24" s="721"/>
      <c r="N24" s="721"/>
      <c r="O24" s="721"/>
      <c r="P24" s="705"/>
      <c r="Q24" s="732"/>
      <c r="R24" s="705"/>
      <c r="S24" s="705"/>
    </row>
    <row r="25" spans="1:19" s="704" customFormat="1" x14ac:dyDescent="0.2">
      <c r="B25" s="704" t="s">
        <v>614</v>
      </c>
      <c r="C25" s="724" t="s">
        <v>1133</v>
      </c>
      <c r="D25" s="728"/>
      <c r="E25" s="724"/>
      <c r="F25" s="724"/>
      <c r="J25" s="728"/>
      <c r="K25" s="726"/>
      <c r="L25" s="726"/>
      <c r="M25" s="726"/>
      <c r="N25" s="726"/>
      <c r="O25" s="726"/>
      <c r="P25" s="704" t="s">
        <v>306</v>
      </c>
      <c r="Q25" s="732"/>
      <c r="R25" s="720"/>
      <c r="S25" s="705"/>
    </row>
    <row r="26" spans="1:19" s="704" customFormat="1" ht="4.5" customHeight="1" x14ac:dyDescent="0.2">
      <c r="C26" s="724"/>
      <c r="D26" s="728"/>
      <c r="E26" s="724"/>
      <c r="F26" s="724"/>
      <c r="J26" s="728"/>
      <c r="K26" s="726"/>
      <c r="L26" s="726"/>
      <c r="M26" s="726"/>
      <c r="N26" s="726"/>
      <c r="O26" s="726"/>
      <c r="Q26" s="732"/>
      <c r="R26" s="705"/>
      <c r="S26" s="705"/>
    </row>
    <row r="27" spans="1:19" s="704" customFormat="1" x14ac:dyDescent="0.2">
      <c r="B27" s="704" t="s">
        <v>616</v>
      </c>
      <c r="C27" s="724" t="s">
        <v>1134</v>
      </c>
      <c r="D27" s="728"/>
      <c r="E27" s="724"/>
      <c r="F27" s="724"/>
      <c r="J27" s="728"/>
      <c r="K27" s="726"/>
      <c r="L27" s="726"/>
      <c r="M27" s="726"/>
      <c r="N27" s="726"/>
      <c r="O27" s="726"/>
      <c r="P27" s="704" t="s">
        <v>307</v>
      </c>
      <c r="Q27" s="732"/>
      <c r="R27" s="720"/>
      <c r="S27" s="705"/>
    </row>
    <row r="28" spans="1:19" s="704" customFormat="1" ht="5.25" customHeight="1" x14ac:dyDescent="0.2">
      <c r="C28" s="724"/>
      <c r="D28" s="728"/>
      <c r="E28" s="724"/>
      <c r="F28" s="724"/>
      <c r="J28" s="728"/>
      <c r="K28" s="726"/>
      <c r="L28" s="726"/>
      <c r="M28" s="726"/>
      <c r="N28" s="726"/>
      <c r="O28" s="726"/>
      <c r="Q28" s="732"/>
      <c r="R28" s="735"/>
      <c r="S28" s="705"/>
    </row>
    <row r="29" spans="1:19" s="704" customFormat="1" x14ac:dyDescent="0.2">
      <c r="A29" s="704" t="s">
        <v>654</v>
      </c>
      <c r="B29" s="710" t="s">
        <v>1138</v>
      </c>
      <c r="K29" s="726"/>
      <c r="L29" s="726"/>
      <c r="M29" s="726"/>
      <c r="N29" s="726"/>
      <c r="O29" s="726"/>
      <c r="P29" s="726"/>
      <c r="Q29" s="726"/>
      <c r="R29" s="733"/>
    </row>
    <row r="30" spans="1:19" s="704" customFormat="1" ht="3" customHeight="1" x14ac:dyDescent="0.2">
      <c r="E30" s="724"/>
      <c r="F30" s="724"/>
      <c r="K30" s="726"/>
      <c r="L30" s="726"/>
      <c r="M30" s="726"/>
      <c r="N30" s="726"/>
      <c r="O30" s="726"/>
      <c r="P30" s="726"/>
      <c r="Q30" s="726"/>
      <c r="R30" s="733"/>
      <c r="S30" s="705"/>
    </row>
    <row r="31" spans="1:19" s="704" customFormat="1" x14ac:dyDescent="0.2">
      <c r="B31" s="704" t="s">
        <v>518</v>
      </c>
      <c r="C31" s="724" t="s">
        <v>113</v>
      </c>
      <c r="E31" s="724"/>
      <c r="F31" s="724"/>
      <c r="K31" s="726"/>
      <c r="L31" s="726"/>
      <c r="M31" s="726"/>
      <c r="N31" s="726"/>
      <c r="O31" s="726"/>
      <c r="Q31" s="726"/>
      <c r="R31" s="720"/>
      <c r="S31" s="705"/>
    </row>
    <row r="32" spans="1:19" s="704" customFormat="1" ht="3" customHeight="1" x14ac:dyDescent="0.2">
      <c r="E32" s="724"/>
      <c r="F32" s="724"/>
      <c r="K32" s="726"/>
      <c r="L32" s="726"/>
      <c r="M32" s="726"/>
      <c r="N32" s="726"/>
      <c r="O32" s="726"/>
      <c r="P32" s="726"/>
      <c r="Q32" s="726"/>
      <c r="R32" s="733"/>
      <c r="S32" s="705"/>
    </row>
    <row r="33" spans="1:19" s="704" customFormat="1" x14ac:dyDescent="0.2">
      <c r="B33" s="704" t="s">
        <v>520</v>
      </c>
      <c r="C33" s="724" t="s">
        <v>979</v>
      </c>
      <c r="E33" s="724"/>
      <c r="F33" s="724"/>
      <c r="K33" s="726"/>
      <c r="L33" s="726"/>
      <c r="M33" s="726"/>
      <c r="N33" s="726"/>
      <c r="O33" s="726"/>
      <c r="P33" s="704" t="s">
        <v>308</v>
      </c>
      <c r="Q33" s="726"/>
      <c r="R33" s="720"/>
      <c r="S33" s="705"/>
    </row>
    <row r="34" spans="1:19" s="704" customFormat="1" ht="3" customHeight="1" x14ac:dyDescent="0.2">
      <c r="E34" s="724"/>
      <c r="F34" s="724"/>
      <c r="K34" s="726"/>
      <c r="L34" s="726"/>
      <c r="M34" s="726"/>
      <c r="N34" s="726"/>
      <c r="O34" s="726"/>
      <c r="P34" s="726"/>
      <c r="Q34" s="726"/>
      <c r="R34" s="733"/>
      <c r="S34" s="705"/>
    </row>
    <row r="35" spans="1:19" s="704" customFormat="1" x14ac:dyDescent="0.2">
      <c r="B35" s="704" t="s">
        <v>522</v>
      </c>
      <c r="C35" s="724" t="s">
        <v>136</v>
      </c>
      <c r="E35" s="724"/>
      <c r="F35" s="724"/>
      <c r="K35" s="726"/>
      <c r="L35" s="726"/>
      <c r="M35" s="726"/>
      <c r="N35" s="726"/>
      <c r="O35" s="726"/>
      <c r="P35" s="726"/>
      <c r="Q35" s="726"/>
      <c r="R35" s="720"/>
      <c r="S35" s="705"/>
    </row>
    <row r="36" spans="1:19" s="704" customFormat="1" ht="3" customHeight="1" x14ac:dyDescent="0.2">
      <c r="E36" s="724"/>
      <c r="F36" s="724"/>
      <c r="K36" s="726"/>
      <c r="L36" s="726"/>
      <c r="M36" s="726"/>
      <c r="N36" s="726"/>
      <c r="O36" s="726"/>
      <c r="P36" s="726"/>
      <c r="Q36" s="726"/>
      <c r="R36" s="733"/>
      <c r="S36" s="705"/>
    </row>
    <row r="37" spans="1:19" s="704" customFormat="1" ht="12" customHeight="1" x14ac:dyDescent="0.2">
      <c r="B37" s="704" t="s">
        <v>524</v>
      </c>
      <c r="C37" s="724" t="s">
        <v>1068</v>
      </c>
      <c r="E37" s="724"/>
      <c r="F37" s="724"/>
      <c r="K37" s="726"/>
      <c r="L37" s="726"/>
      <c r="M37" s="726"/>
      <c r="N37" s="726"/>
      <c r="O37" s="726"/>
      <c r="P37" s="726"/>
      <c r="Q37" s="726"/>
      <c r="R37" s="720"/>
      <c r="S37" s="705"/>
    </row>
    <row r="38" spans="1:19" s="704" customFormat="1" ht="3" customHeight="1" x14ac:dyDescent="0.2">
      <c r="E38" s="724"/>
      <c r="F38" s="724"/>
      <c r="K38" s="726"/>
      <c r="L38" s="726"/>
      <c r="M38" s="726"/>
      <c r="N38" s="726"/>
      <c r="O38" s="726"/>
      <c r="P38" s="726"/>
      <c r="Q38" s="726"/>
      <c r="R38" s="733"/>
      <c r="S38" s="705"/>
    </row>
    <row r="39" spans="1:19" s="704" customFormat="1" ht="12" customHeight="1" x14ac:dyDescent="0.2">
      <c r="B39" s="704" t="s">
        <v>1069</v>
      </c>
      <c r="C39" s="724" t="s">
        <v>1070</v>
      </c>
      <c r="K39" s="726"/>
      <c r="L39" s="726"/>
      <c r="M39" s="726"/>
      <c r="N39" s="726"/>
      <c r="O39" s="726"/>
      <c r="P39" s="726"/>
      <c r="Q39" s="726"/>
      <c r="R39" s="720"/>
      <c r="S39" s="705"/>
    </row>
    <row r="40" spans="1:19" s="704" customFormat="1" ht="3" customHeight="1" x14ac:dyDescent="0.2">
      <c r="E40" s="724"/>
      <c r="F40" s="724"/>
      <c r="K40" s="726"/>
      <c r="L40" s="726"/>
      <c r="M40" s="726"/>
      <c r="N40" s="726"/>
      <c r="O40" s="726"/>
      <c r="P40" s="726"/>
      <c r="Q40" s="726"/>
      <c r="R40" s="733"/>
      <c r="S40" s="705"/>
    </row>
    <row r="41" spans="1:19" s="704" customFormat="1" x14ac:dyDescent="0.2">
      <c r="B41" s="704" t="s">
        <v>1071</v>
      </c>
      <c r="C41" s="724" t="s">
        <v>1145</v>
      </c>
      <c r="K41" s="726"/>
      <c r="L41" s="726"/>
      <c r="M41" s="726"/>
      <c r="N41" s="726"/>
      <c r="O41" s="726"/>
      <c r="P41" s="726"/>
      <c r="Q41" s="726"/>
      <c r="R41" s="720"/>
      <c r="S41" s="705"/>
    </row>
    <row r="42" spans="1:19" s="704" customFormat="1" ht="3" customHeight="1" x14ac:dyDescent="0.2">
      <c r="B42" s="704" t="s">
        <v>1072</v>
      </c>
      <c r="E42" s="724"/>
      <c r="F42" s="724"/>
      <c r="K42" s="726"/>
      <c r="L42" s="726"/>
      <c r="M42" s="726"/>
      <c r="N42" s="726"/>
      <c r="O42" s="726"/>
      <c r="P42" s="726"/>
      <c r="Q42" s="726"/>
      <c r="R42" s="733"/>
      <c r="S42" s="705"/>
    </row>
    <row r="43" spans="1:19" s="704" customFormat="1" x14ac:dyDescent="0.2">
      <c r="B43" s="704" t="s">
        <v>1073</v>
      </c>
      <c r="C43" s="724" t="s">
        <v>879</v>
      </c>
      <c r="K43" s="726"/>
      <c r="L43" s="726"/>
      <c r="M43" s="726"/>
      <c r="N43" s="726"/>
      <c r="O43" s="726"/>
      <c r="P43" s="726"/>
      <c r="Q43" s="726"/>
      <c r="R43" s="720"/>
      <c r="S43" s="705"/>
    </row>
    <row r="44" spans="1:19" s="704" customFormat="1" ht="3" customHeight="1" thickBot="1" x14ac:dyDescent="0.25">
      <c r="E44" s="724"/>
      <c r="F44" s="724"/>
      <c r="K44" s="726"/>
      <c r="L44" s="726"/>
      <c r="M44" s="726"/>
      <c r="N44" s="726"/>
      <c r="O44" s="726"/>
      <c r="P44" s="726"/>
      <c r="Q44" s="726"/>
      <c r="R44" s="733"/>
      <c r="S44" s="705"/>
    </row>
    <row r="45" spans="1:19" s="704" customFormat="1" ht="12" thickBot="1" x14ac:dyDescent="0.25">
      <c r="B45" s="704" t="s">
        <v>1072</v>
      </c>
      <c r="C45" s="849" t="s">
        <v>1137</v>
      </c>
      <c r="K45" s="726"/>
      <c r="L45" s="726"/>
      <c r="M45" s="726"/>
      <c r="N45" s="726"/>
      <c r="O45" s="726"/>
      <c r="P45" s="726"/>
      <c r="Q45" s="726"/>
      <c r="R45" s="722">
        <f>R39+R41+R43+R35+R33+R31</f>
        <v>0</v>
      </c>
      <c r="S45" s="705"/>
    </row>
    <row r="46" spans="1:19" s="704" customFormat="1" ht="3" customHeight="1" x14ac:dyDescent="0.2">
      <c r="B46" s="724"/>
      <c r="E46" s="724"/>
      <c r="F46" s="724"/>
      <c r="K46" s="726"/>
      <c r="L46" s="726"/>
      <c r="M46" s="726"/>
      <c r="N46" s="726"/>
      <c r="O46" s="726"/>
      <c r="P46" s="726"/>
      <c r="Q46" s="726"/>
      <c r="R46" s="727"/>
      <c r="S46" s="705"/>
    </row>
    <row r="47" spans="1:19" s="704" customFormat="1" ht="3.75" customHeight="1" x14ac:dyDescent="0.2">
      <c r="E47" s="724"/>
      <c r="K47" s="726"/>
      <c r="L47" s="726"/>
      <c r="M47" s="726"/>
      <c r="N47" s="726"/>
      <c r="O47" s="726"/>
      <c r="P47" s="726"/>
      <c r="Q47" s="721"/>
      <c r="R47" s="726"/>
      <c r="S47" s="705"/>
    </row>
    <row r="48" spans="1:19" s="734" customFormat="1" x14ac:dyDescent="0.2">
      <c r="A48" s="704" t="s">
        <v>655</v>
      </c>
      <c r="B48" s="710" t="s">
        <v>1074</v>
      </c>
      <c r="C48" s="704"/>
      <c r="D48" s="704"/>
      <c r="E48" s="704"/>
      <c r="F48" s="704"/>
      <c r="G48" s="704"/>
      <c r="H48" s="704"/>
      <c r="I48" s="704"/>
      <c r="J48" s="704"/>
      <c r="K48" s="726"/>
      <c r="L48" s="726"/>
      <c r="M48" s="726"/>
      <c r="N48" s="726"/>
      <c r="O48" s="726"/>
      <c r="P48" s="726"/>
      <c r="Q48" s="726"/>
      <c r="R48" s="726"/>
      <c r="S48" s="724"/>
    </row>
    <row r="49" spans="1:19" s="734" customFormat="1" ht="6.75" customHeight="1" x14ac:dyDescent="0.2">
      <c r="A49" s="704"/>
      <c r="B49" s="724"/>
      <c r="C49" s="704"/>
      <c r="D49" s="704"/>
      <c r="E49" s="704"/>
      <c r="F49" s="704"/>
      <c r="G49" s="704"/>
      <c r="H49" s="704"/>
      <c r="I49" s="704"/>
      <c r="J49" s="704"/>
      <c r="K49" s="726"/>
      <c r="L49" s="726"/>
      <c r="M49" s="726"/>
      <c r="N49" s="726"/>
      <c r="O49" s="726"/>
      <c r="P49" s="726"/>
      <c r="Q49" s="726"/>
      <c r="R49" s="726"/>
      <c r="S49" s="724"/>
    </row>
    <row r="50" spans="1:19" s="734" customFormat="1" x14ac:dyDescent="0.2">
      <c r="A50" s="704"/>
      <c r="B50" s="734" t="s">
        <v>34</v>
      </c>
      <c r="C50" s="724" t="s">
        <v>1075</v>
      </c>
      <c r="D50" s="704"/>
      <c r="E50" s="704"/>
      <c r="F50" s="704"/>
      <c r="G50" s="704"/>
      <c r="H50" s="704"/>
      <c r="I50" s="704"/>
      <c r="J50" s="704"/>
      <c r="K50" s="726"/>
      <c r="L50" s="726"/>
      <c r="M50" s="726"/>
      <c r="N50" s="726"/>
      <c r="O50" s="726"/>
      <c r="P50" s="704" t="s">
        <v>349</v>
      </c>
      <c r="Q50" s="726"/>
      <c r="R50" s="720"/>
      <c r="S50" s="724"/>
    </row>
    <row r="51" spans="1:19" s="704" customFormat="1" ht="3.75" customHeight="1" x14ac:dyDescent="0.2">
      <c r="E51" s="724"/>
      <c r="F51" s="724"/>
      <c r="G51" s="705"/>
      <c r="H51" s="705"/>
      <c r="I51" s="705"/>
      <c r="J51" s="705"/>
      <c r="K51" s="721"/>
      <c r="L51" s="721"/>
      <c r="M51" s="721"/>
      <c r="N51" s="721"/>
      <c r="O51" s="721"/>
      <c r="P51" s="721"/>
      <c r="Q51" s="726"/>
      <c r="R51" s="733"/>
      <c r="S51" s="705"/>
    </row>
    <row r="52" spans="1:19" s="734" customFormat="1" x14ac:dyDescent="0.2">
      <c r="A52" s="704"/>
      <c r="B52" s="734" t="s">
        <v>36</v>
      </c>
      <c r="C52" s="706" t="s">
        <v>679</v>
      </c>
      <c r="D52" s="704"/>
      <c r="E52" s="704"/>
      <c r="F52" s="704"/>
      <c r="G52" s="704"/>
      <c r="H52" s="704"/>
      <c r="I52" s="704"/>
      <c r="J52" s="704"/>
      <c r="K52" s="726"/>
      <c r="L52" s="726"/>
      <c r="M52" s="726"/>
      <c r="N52" s="726"/>
      <c r="O52" s="726"/>
      <c r="P52" s="726"/>
      <c r="Q52" s="726"/>
      <c r="R52" s="720"/>
      <c r="S52" s="724"/>
    </row>
    <row r="53" spans="1:19" s="704" customFormat="1" ht="3.75" customHeight="1" thickBot="1" x14ac:dyDescent="0.25">
      <c r="E53" s="724"/>
      <c r="F53" s="724"/>
      <c r="G53" s="705"/>
      <c r="H53" s="705"/>
      <c r="I53" s="705"/>
      <c r="J53" s="705"/>
      <c r="K53" s="721"/>
      <c r="L53" s="721"/>
      <c r="M53" s="721"/>
      <c r="N53" s="721"/>
      <c r="O53" s="721"/>
      <c r="P53" s="721"/>
      <c r="Q53" s="726"/>
      <c r="R53" s="733"/>
      <c r="S53" s="705"/>
    </row>
    <row r="54" spans="1:19" s="734" customFormat="1" ht="12" thickBot="1" x14ac:dyDescent="0.25">
      <c r="A54" s="704"/>
      <c r="B54" s="734" t="s">
        <v>528</v>
      </c>
      <c r="C54" s="729" t="s">
        <v>1076</v>
      </c>
      <c r="D54" s="704"/>
      <c r="E54" s="704"/>
      <c r="F54" s="704"/>
      <c r="G54" s="704"/>
      <c r="H54" s="704"/>
      <c r="I54" s="704"/>
      <c r="J54" s="704"/>
      <c r="K54" s="726"/>
      <c r="L54" s="726"/>
      <c r="M54" s="726"/>
      <c r="N54" s="726"/>
      <c r="O54" s="726"/>
      <c r="P54" s="726"/>
      <c r="Q54" s="726"/>
      <c r="R54" s="722">
        <f>R50+R52</f>
        <v>0</v>
      </c>
      <c r="S54" s="724"/>
    </row>
    <row r="55" spans="1:19" s="704" customFormat="1" ht="12" customHeight="1" x14ac:dyDescent="0.2">
      <c r="E55" s="724"/>
      <c r="F55" s="724"/>
      <c r="G55" s="705"/>
      <c r="H55" s="705"/>
      <c r="I55" s="705"/>
      <c r="J55" s="705"/>
      <c r="K55" s="721"/>
      <c r="L55" s="721"/>
      <c r="M55" s="721"/>
      <c r="N55" s="721"/>
      <c r="O55" s="721"/>
      <c r="P55" s="721"/>
      <c r="Q55" s="726"/>
      <c r="R55" s="733"/>
      <c r="S55" s="705"/>
    </row>
    <row r="56" spans="1:19" s="734" customFormat="1" x14ac:dyDescent="0.2">
      <c r="A56" s="704" t="s">
        <v>1077</v>
      </c>
      <c r="B56" s="710" t="s">
        <v>980</v>
      </c>
      <c r="C56" s="704"/>
      <c r="D56" s="704"/>
      <c r="E56" s="704"/>
      <c r="F56" s="704"/>
      <c r="G56" s="704"/>
      <c r="H56" s="704"/>
      <c r="I56" s="704"/>
      <c r="J56" s="704"/>
      <c r="K56" s="726"/>
      <c r="L56" s="726"/>
      <c r="M56" s="726"/>
      <c r="N56" s="726"/>
      <c r="O56" s="726"/>
      <c r="P56" s="726"/>
      <c r="Q56" s="726"/>
      <c r="S56" s="724"/>
    </row>
    <row r="57" spans="1:19" s="734" customFormat="1" ht="12" thickBot="1" x14ac:dyDescent="0.25">
      <c r="A57" s="704"/>
      <c r="B57" s="710"/>
      <c r="C57" s="704"/>
      <c r="D57" s="704"/>
      <c r="E57" s="704"/>
      <c r="F57" s="704"/>
      <c r="G57" s="704"/>
      <c r="H57" s="704"/>
      <c r="I57" s="704"/>
      <c r="J57" s="704"/>
      <c r="K57" s="726"/>
      <c r="L57" s="726"/>
      <c r="M57" s="726"/>
      <c r="N57" s="726"/>
      <c r="O57" s="726"/>
      <c r="P57" s="727" t="s">
        <v>981</v>
      </c>
      <c r="Q57" s="726"/>
      <c r="R57" s="727" t="s">
        <v>982</v>
      </c>
      <c r="S57" s="724"/>
    </row>
    <row r="58" spans="1:19" s="734" customFormat="1" ht="12" thickBot="1" x14ac:dyDescent="0.25">
      <c r="A58" s="704"/>
      <c r="B58" s="782" t="s">
        <v>1078</v>
      </c>
      <c r="C58" s="781" t="s">
        <v>983</v>
      </c>
      <c r="D58" s="778"/>
      <c r="E58" s="778"/>
      <c r="F58" s="778"/>
      <c r="G58" s="778"/>
      <c r="H58" s="778"/>
      <c r="I58" s="782"/>
      <c r="J58" s="778"/>
      <c r="K58" s="778" t="s">
        <v>309</v>
      </c>
      <c r="L58" s="780"/>
      <c r="M58" s="780"/>
      <c r="N58" s="780"/>
      <c r="O58" s="726"/>
      <c r="P58" s="722">
        <f>SUM(P59:P62)</f>
        <v>0</v>
      </c>
      <c r="Q58" s="726"/>
      <c r="R58" s="722">
        <f>SUM(R59:R62)</f>
        <v>0</v>
      </c>
      <c r="S58" s="724"/>
    </row>
    <row r="59" spans="1:19" s="734" customFormat="1" x14ac:dyDescent="0.2">
      <c r="A59" s="704"/>
      <c r="B59" s="734" t="s">
        <v>1079</v>
      </c>
      <c r="C59" s="724" t="s">
        <v>1080</v>
      </c>
      <c r="D59" s="704"/>
      <c r="E59" s="704"/>
      <c r="F59" s="704"/>
      <c r="G59" s="704"/>
      <c r="H59" s="704"/>
      <c r="J59" s="704"/>
      <c r="K59" s="704"/>
      <c r="L59" s="726"/>
      <c r="M59" s="726"/>
      <c r="N59" s="726"/>
      <c r="O59" s="726"/>
      <c r="P59" s="720"/>
      <c r="Q59" s="726"/>
      <c r="R59" s="720"/>
      <c r="S59" s="724"/>
    </row>
    <row r="60" spans="1:19" s="734" customFormat="1" x14ac:dyDescent="0.2">
      <c r="A60" s="704"/>
      <c r="B60" s="734" t="s">
        <v>1081</v>
      </c>
      <c r="C60" s="724" t="s">
        <v>1082</v>
      </c>
      <c r="D60" s="704"/>
      <c r="E60" s="704"/>
      <c r="F60" s="704"/>
      <c r="G60" s="704"/>
      <c r="H60" s="704"/>
      <c r="J60" s="704"/>
      <c r="K60" s="704"/>
      <c r="L60" s="726"/>
      <c r="M60" s="726"/>
      <c r="N60" s="726"/>
      <c r="O60" s="726"/>
      <c r="P60" s="720"/>
      <c r="Q60" s="726"/>
      <c r="R60" s="720"/>
      <c r="S60" s="724"/>
    </row>
    <row r="61" spans="1:19" s="734" customFormat="1" x14ac:dyDescent="0.2">
      <c r="A61" s="704"/>
      <c r="B61" s="734" t="s">
        <v>1083</v>
      </c>
      <c r="C61" s="724" t="s">
        <v>1084</v>
      </c>
      <c r="D61" s="704"/>
      <c r="E61" s="704"/>
      <c r="F61" s="704"/>
      <c r="G61" s="704"/>
      <c r="H61" s="704"/>
      <c r="J61" s="704"/>
      <c r="K61" s="704"/>
      <c r="L61" s="726"/>
      <c r="M61" s="726"/>
      <c r="N61" s="726"/>
      <c r="O61" s="726"/>
      <c r="P61" s="720"/>
      <c r="Q61" s="726"/>
      <c r="R61" s="720"/>
      <c r="S61" s="724"/>
    </row>
    <row r="62" spans="1:19" s="734" customFormat="1" x14ac:dyDescent="0.2">
      <c r="A62" s="704"/>
      <c r="B62" s="734" t="s">
        <v>1085</v>
      </c>
      <c r="C62" s="724" t="s">
        <v>1086</v>
      </c>
      <c r="D62" s="704"/>
      <c r="E62" s="704"/>
      <c r="F62" s="704"/>
      <c r="G62" s="704"/>
      <c r="H62" s="704"/>
      <c r="J62" s="704"/>
      <c r="K62" s="704"/>
      <c r="L62" s="726"/>
      <c r="M62" s="726"/>
      <c r="N62" s="726"/>
      <c r="O62" s="726"/>
      <c r="P62" s="720"/>
      <c r="Q62" s="726"/>
      <c r="R62" s="720"/>
      <c r="S62" s="724"/>
    </row>
    <row r="63" spans="1:19" s="704" customFormat="1" ht="9.75" customHeight="1" thickBot="1" x14ac:dyDescent="0.25">
      <c r="E63" s="724"/>
      <c r="F63" s="724"/>
      <c r="L63" s="726"/>
      <c r="M63" s="726"/>
      <c r="N63" s="726"/>
      <c r="O63" s="721"/>
      <c r="P63" s="721"/>
      <c r="Q63" s="726"/>
      <c r="R63" s="733"/>
      <c r="S63" s="705"/>
    </row>
    <row r="64" spans="1:19" s="734" customFormat="1" ht="12" thickBot="1" x14ac:dyDescent="0.25">
      <c r="A64" s="704" t="s">
        <v>699</v>
      </c>
      <c r="B64" s="782" t="s">
        <v>1087</v>
      </c>
      <c r="C64" s="781" t="s">
        <v>984</v>
      </c>
      <c r="D64" s="778"/>
      <c r="E64" s="778"/>
      <c r="F64" s="778"/>
      <c r="G64" s="778"/>
      <c r="H64" s="778"/>
      <c r="I64" s="782"/>
      <c r="J64" s="778"/>
      <c r="K64" s="778" t="s">
        <v>310</v>
      </c>
      <c r="L64" s="780"/>
      <c r="M64" s="780"/>
      <c r="N64" s="780"/>
      <c r="O64" s="726"/>
      <c r="P64" s="722">
        <f>SUM(P65:P68)</f>
        <v>0</v>
      </c>
      <c r="Q64" s="726"/>
      <c r="R64" s="722">
        <f>SUM(R65:R68)</f>
        <v>0</v>
      </c>
      <c r="S64" s="724"/>
    </row>
    <row r="65" spans="1:19" s="734" customFormat="1" x14ac:dyDescent="0.2">
      <c r="A65" s="704"/>
      <c r="B65" s="734" t="s">
        <v>1088</v>
      </c>
      <c r="C65" s="724" t="s">
        <v>1080</v>
      </c>
      <c r="D65" s="704"/>
      <c r="E65" s="704"/>
      <c r="F65" s="704"/>
      <c r="G65" s="704"/>
      <c r="H65" s="704"/>
      <c r="J65" s="704"/>
      <c r="K65" s="704"/>
      <c r="L65" s="726"/>
      <c r="M65" s="726"/>
      <c r="N65" s="726"/>
      <c r="O65" s="726"/>
      <c r="P65" s="720"/>
      <c r="Q65" s="726"/>
      <c r="R65" s="720"/>
      <c r="S65" s="724"/>
    </row>
    <row r="66" spans="1:19" s="734" customFormat="1" x14ac:dyDescent="0.2">
      <c r="A66" s="704"/>
      <c r="B66" s="734" t="s">
        <v>1089</v>
      </c>
      <c r="C66" s="724" t="s">
        <v>1082</v>
      </c>
      <c r="D66" s="704"/>
      <c r="E66" s="704"/>
      <c r="F66" s="704"/>
      <c r="G66" s="704"/>
      <c r="H66" s="704"/>
      <c r="J66" s="704"/>
      <c r="K66" s="704"/>
      <c r="L66" s="726"/>
      <c r="M66" s="726"/>
      <c r="N66" s="726"/>
      <c r="O66" s="726"/>
      <c r="P66" s="720"/>
      <c r="Q66" s="726"/>
      <c r="R66" s="720"/>
      <c r="S66" s="724"/>
    </row>
    <row r="67" spans="1:19" s="734" customFormat="1" x14ac:dyDescent="0.2">
      <c r="A67" s="704"/>
      <c r="B67" s="734" t="s">
        <v>1090</v>
      </c>
      <c r="C67" s="724" t="s">
        <v>1084</v>
      </c>
      <c r="D67" s="704"/>
      <c r="E67" s="704"/>
      <c r="F67" s="704"/>
      <c r="G67" s="704"/>
      <c r="H67" s="704"/>
      <c r="J67" s="704"/>
      <c r="K67" s="704"/>
      <c r="L67" s="726"/>
      <c r="M67" s="726"/>
      <c r="N67" s="726"/>
      <c r="O67" s="726"/>
      <c r="P67" s="720"/>
      <c r="Q67" s="726"/>
      <c r="R67" s="720"/>
      <c r="S67" s="724"/>
    </row>
    <row r="68" spans="1:19" s="734" customFormat="1" x14ac:dyDescent="0.2">
      <c r="A68" s="704"/>
      <c r="B68" s="734" t="s">
        <v>1091</v>
      </c>
      <c r="C68" s="724" t="s">
        <v>1086</v>
      </c>
      <c r="D68" s="704"/>
      <c r="E68" s="704"/>
      <c r="F68" s="704"/>
      <c r="G68" s="704"/>
      <c r="H68" s="704"/>
      <c r="J68" s="704"/>
      <c r="K68" s="704"/>
      <c r="L68" s="726"/>
      <c r="M68" s="726"/>
      <c r="N68" s="726"/>
      <c r="O68" s="726"/>
      <c r="P68" s="720"/>
      <c r="Q68" s="726"/>
      <c r="R68" s="720"/>
      <c r="S68" s="724"/>
    </row>
    <row r="69" spans="1:19" s="734" customFormat="1" ht="12" thickBot="1" x14ac:dyDescent="0.25">
      <c r="A69" s="704"/>
      <c r="C69" s="724"/>
      <c r="D69" s="704"/>
      <c r="E69" s="704"/>
      <c r="F69" s="704"/>
      <c r="G69" s="704"/>
      <c r="H69" s="704"/>
      <c r="J69" s="704"/>
      <c r="K69" s="704"/>
      <c r="L69" s="726"/>
      <c r="M69" s="726"/>
      <c r="N69" s="726"/>
      <c r="O69" s="726"/>
      <c r="S69" s="724"/>
    </row>
    <row r="70" spans="1:19" s="734" customFormat="1" ht="12" thickBot="1" x14ac:dyDescent="0.25">
      <c r="A70" s="704"/>
      <c r="B70" s="782" t="s">
        <v>1092</v>
      </c>
      <c r="C70" s="781" t="s">
        <v>1052</v>
      </c>
      <c r="D70" s="778"/>
      <c r="E70" s="778"/>
      <c r="F70" s="778"/>
      <c r="G70" s="778"/>
      <c r="H70" s="778"/>
      <c r="I70" s="782"/>
      <c r="J70" s="778"/>
      <c r="K70" s="778" t="s">
        <v>311</v>
      </c>
      <c r="L70" s="780"/>
      <c r="M70" s="780"/>
      <c r="N70" s="780"/>
      <c r="O70" s="726"/>
      <c r="P70" s="722">
        <f>SUM(P71:P74)</f>
        <v>0</v>
      </c>
      <c r="Q70" s="726"/>
      <c r="R70" s="722">
        <f>SUM(R71:R74)</f>
        <v>0</v>
      </c>
      <c r="S70" s="724"/>
    </row>
    <row r="71" spans="1:19" s="734" customFormat="1" x14ac:dyDescent="0.2">
      <c r="A71" s="704"/>
      <c r="B71" s="734" t="s">
        <v>1093</v>
      </c>
      <c r="C71" s="724" t="s">
        <v>1094</v>
      </c>
      <c r="D71" s="704"/>
      <c r="E71" s="704"/>
      <c r="F71" s="704"/>
      <c r="G71" s="704"/>
      <c r="H71" s="704"/>
      <c r="I71" s="704"/>
      <c r="J71" s="704"/>
      <c r="K71" s="726"/>
      <c r="L71" s="726"/>
      <c r="M71" s="726"/>
      <c r="N71" s="726"/>
      <c r="O71" s="726"/>
      <c r="P71" s="720"/>
      <c r="Q71" s="726"/>
      <c r="R71" s="720"/>
      <c r="S71" s="724"/>
    </row>
    <row r="72" spans="1:19" s="734" customFormat="1" x14ac:dyDescent="0.2">
      <c r="A72" s="704"/>
      <c r="B72" s="734" t="s">
        <v>1095</v>
      </c>
      <c r="C72" s="724" t="s">
        <v>1096</v>
      </c>
      <c r="D72" s="704"/>
      <c r="E72" s="704"/>
      <c r="F72" s="704"/>
      <c r="G72" s="704"/>
      <c r="H72" s="704"/>
      <c r="I72" s="704"/>
      <c r="J72" s="704"/>
      <c r="K72" s="726"/>
      <c r="L72" s="726"/>
      <c r="M72" s="726"/>
      <c r="N72" s="726"/>
      <c r="O72" s="726"/>
      <c r="P72" s="720"/>
      <c r="Q72" s="726"/>
      <c r="R72" s="720"/>
      <c r="S72" s="724"/>
    </row>
    <row r="73" spans="1:19" s="734" customFormat="1" x14ac:dyDescent="0.2">
      <c r="A73" s="704" t="s">
        <v>699</v>
      </c>
      <c r="B73" s="734" t="s">
        <v>1097</v>
      </c>
      <c r="C73" s="724" t="s">
        <v>985</v>
      </c>
      <c r="D73" s="704"/>
      <c r="E73" s="704"/>
      <c r="F73" s="704"/>
      <c r="G73" s="704"/>
      <c r="H73" s="704"/>
      <c r="I73" s="704"/>
      <c r="J73" s="704"/>
      <c r="K73" s="726"/>
      <c r="L73" s="726"/>
      <c r="M73" s="726"/>
      <c r="N73" s="726"/>
      <c r="O73" s="726"/>
      <c r="P73" s="720"/>
      <c r="Q73" s="726"/>
      <c r="R73" s="720"/>
      <c r="S73" s="724"/>
    </row>
    <row r="74" spans="1:19" s="734" customFormat="1" x14ac:dyDescent="0.2">
      <c r="A74" s="704"/>
      <c r="B74" s="734" t="s">
        <v>1098</v>
      </c>
      <c r="C74" s="724" t="s">
        <v>1096</v>
      </c>
      <c r="D74" s="704"/>
      <c r="E74" s="704"/>
      <c r="F74" s="704"/>
      <c r="G74" s="704"/>
      <c r="H74" s="704"/>
      <c r="I74" s="704"/>
      <c r="J74" s="704"/>
      <c r="K74" s="726"/>
      <c r="L74" s="726"/>
      <c r="M74" s="726"/>
      <c r="N74" s="726"/>
      <c r="O74" s="726"/>
      <c r="P74" s="720"/>
      <c r="Q74" s="726"/>
      <c r="R74" s="720"/>
      <c r="S74" s="724"/>
    </row>
    <row r="75" spans="1:19" s="734" customFormat="1" ht="12" thickBot="1" x14ac:dyDescent="0.25">
      <c r="A75" s="704"/>
      <c r="C75" s="724"/>
      <c r="D75" s="704"/>
      <c r="E75" s="704"/>
      <c r="F75" s="704"/>
      <c r="G75" s="704"/>
      <c r="H75" s="704"/>
      <c r="I75" s="704"/>
      <c r="J75" s="704"/>
      <c r="K75" s="726"/>
      <c r="L75" s="726"/>
      <c r="M75" s="726"/>
      <c r="N75" s="726"/>
      <c r="O75" s="726"/>
      <c r="P75" s="727"/>
      <c r="Q75" s="726"/>
      <c r="R75" s="727"/>
      <c r="S75" s="724"/>
    </row>
    <row r="76" spans="1:19" s="734" customFormat="1" ht="12" thickBot="1" x14ac:dyDescent="0.25">
      <c r="A76" s="704"/>
      <c r="B76" s="782" t="s">
        <v>1099</v>
      </c>
      <c r="C76" s="781" t="s">
        <v>986</v>
      </c>
      <c r="D76" s="778"/>
      <c r="E76" s="778"/>
      <c r="F76" s="778"/>
      <c r="G76" s="778"/>
      <c r="H76" s="778"/>
      <c r="I76" s="782"/>
      <c r="J76" s="778"/>
      <c r="K76" s="778"/>
      <c r="L76" s="780"/>
      <c r="M76" s="780"/>
      <c r="N76" s="780"/>
      <c r="O76" s="726"/>
      <c r="P76" s="722">
        <f>SUM(P77:P80)</f>
        <v>0</v>
      </c>
      <c r="Q76" s="726"/>
      <c r="R76" s="726"/>
      <c r="S76" s="724"/>
    </row>
    <row r="77" spans="1:19" s="734" customFormat="1" x14ac:dyDescent="0.2">
      <c r="A77" s="704"/>
      <c r="B77" s="734" t="s">
        <v>1100</v>
      </c>
      <c r="C77" s="724" t="s">
        <v>1094</v>
      </c>
      <c r="D77" s="704"/>
      <c r="E77" s="704"/>
      <c r="F77" s="704"/>
      <c r="G77" s="704"/>
      <c r="H77" s="704"/>
      <c r="I77" s="704"/>
      <c r="J77" s="704"/>
      <c r="K77" s="726"/>
      <c r="L77" s="726"/>
      <c r="M77" s="726"/>
      <c r="N77" s="726"/>
      <c r="O77" s="726"/>
      <c r="P77" s="720"/>
      <c r="Q77" s="726"/>
      <c r="R77" s="726"/>
      <c r="S77" s="724"/>
    </row>
    <row r="78" spans="1:19" s="734" customFormat="1" x14ac:dyDescent="0.2">
      <c r="A78" s="704"/>
      <c r="B78" s="734" t="s">
        <v>1101</v>
      </c>
      <c r="C78" s="724" t="s">
        <v>1096</v>
      </c>
      <c r="D78" s="704"/>
      <c r="E78" s="704"/>
      <c r="F78" s="704"/>
      <c r="G78" s="704"/>
      <c r="H78" s="704"/>
      <c r="I78" s="704"/>
      <c r="J78" s="704"/>
      <c r="K78" s="726"/>
      <c r="L78" s="726"/>
      <c r="M78" s="726"/>
      <c r="N78" s="726"/>
      <c r="O78" s="726"/>
      <c r="P78" s="720"/>
      <c r="Q78" s="726"/>
      <c r="R78" s="726"/>
      <c r="S78" s="724"/>
    </row>
    <row r="79" spans="1:19" s="734" customFormat="1" x14ac:dyDescent="0.2">
      <c r="A79" s="704"/>
      <c r="B79" s="734" t="s">
        <v>1102</v>
      </c>
      <c r="C79" s="724" t="s">
        <v>985</v>
      </c>
      <c r="D79" s="704"/>
      <c r="E79" s="704"/>
      <c r="F79" s="704"/>
      <c r="G79" s="704"/>
      <c r="H79" s="704"/>
      <c r="I79" s="704"/>
      <c r="J79" s="704"/>
      <c r="K79" s="726"/>
      <c r="L79" s="726"/>
      <c r="M79" s="726"/>
      <c r="N79" s="726"/>
      <c r="O79" s="726"/>
      <c r="P79" s="720"/>
      <c r="Q79" s="726"/>
      <c r="R79" s="726"/>
      <c r="S79" s="724"/>
    </row>
    <row r="80" spans="1:19" s="734" customFormat="1" x14ac:dyDescent="0.2">
      <c r="A80" s="704"/>
      <c r="B80" s="734" t="s">
        <v>1103</v>
      </c>
      <c r="C80" s="724" t="s">
        <v>1096</v>
      </c>
      <c r="D80" s="704"/>
      <c r="E80" s="704"/>
      <c r="F80" s="704"/>
      <c r="G80" s="704"/>
      <c r="H80" s="704"/>
      <c r="I80" s="704"/>
      <c r="J80" s="704"/>
      <c r="K80" s="726"/>
      <c r="L80" s="726"/>
      <c r="M80" s="726"/>
      <c r="N80" s="726"/>
      <c r="O80" s="726"/>
      <c r="P80" s="720"/>
      <c r="Q80" s="726"/>
      <c r="R80" s="726"/>
      <c r="S80" s="724"/>
    </row>
    <row r="81" spans="1:19" s="734" customFormat="1" ht="12" thickBot="1" x14ac:dyDescent="0.25">
      <c r="A81" s="704"/>
      <c r="C81" s="724"/>
      <c r="D81" s="704"/>
      <c r="E81" s="704"/>
      <c r="F81" s="704"/>
      <c r="G81" s="704"/>
      <c r="H81" s="704"/>
      <c r="I81" s="704"/>
      <c r="J81" s="704"/>
      <c r="K81" s="726"/>
      <c r="L81" s="726"/>
      <c r="M81" s="726"/>
      <c r="N81" s="726"/>
      <c r="O81" s="726"/>
      <c r="P81" s="727"/>
      <c r="Q81" s="726"/>
      <c r="R81" s="727"/>
      <c r="S81" s="724"/>
    </row>
    <row r="82" spans="1:19" s="734" customFormat="1" ht="12" thickBot="1" x14ac:dyDescent="0.25">
      <c r="A82" s="704"/>
      <c r="B82" s="782" t="s">
        <v>1104</v>
      </c>
      <c r="C82" s="781" t="s">
        <v>987</v>
      </c>
      <c r="D82" s="778"/>
      <c r="E82" s="778"/>
      <c r="F82" s="778"/>
      <c r="G82" s="778"/>
      <c r="H82" s="778"/>
      <c r="I82" s="782"/>
      <c r="J82" s="778"/>
      <c r="K82" s="778"/>
      <c r="L82" s="780"/>
      <c r="M82" s="780"/>
      <c r="N82" s="780"/>
      <c r="O82" s="726"/>
      <c r="P82" s="722">
        <f>SUM(P83:P86)</f>
        <v>0</v>
      </c>
      <c r="Q82" s="726"/>
      <c r="R82" s="722">
        <f>SUM(R83:R86)</f>
        <v>0</v>
      </c>
      <c r="S82" s="724"/>
    </row>
    <row r="83" spans="1:19" s="734" customFormat="1" x14ac:dyDescent="0.2">
      <c r="A83" s="704"/>
      <c r="B83" s="734" t="s">
        <v>1105</v>
      </c>
      <c r="C83" s="724" t="s">
        <v>1094</v>
      </c>
      <c r="D83" s="704"/>
      <c r="E83" s="704"/>
      <c r="F83" s="704"/>
      <c r="G83" s="704"/>
      <c r="H83" s="704"/>
      <c r="I83" s="704"/>
      <c r="J83" s="704"/>
      <c r="K83" s="726"/>
      <c r="L83" s="726"/>
      <c r="M83" s="726"/>
      <c r="N83" s="726"/>
      <c r="O83" s="726"/>
      <c r="P83" s="720"/>
      <c r="Q83" s="726"/>
      <c r="R83" s="720"/>
      <c r="S83" s="724"/>
    </row>
    <row r="84" spans="1:19" s="734" customFormat="1" x14ac:dyDescent="0.2">
      <c r="A84" s="704"/>
      <c r="B84" s="734" t="s">
        <v>1106</v>
      </c>
      <c r="C84" s="724" t="s">
        <v>1096</v>
      </c>
      <c r="D84" s="704"/>
      <c r="E84" s="704"/>
      <c r="F84" s="704"/>
      <c r="G84" s="704"/>
      <c r="H84" s="704"/>
      <c r="I84" s="704"/>
      <c r="J84" s="704"/>
      <c r="K84" s="726"/>
      <c r="L84" s="726"/>
      <c r="M84" s="726"/>
      <c r="N84" s="726"/>
      <c r="O84" s="726"/>
      <c r="P84" s="720"/>
      <c r="Q84" s="726"/>
      <c r="R84" s="720"/>
      <c r="S84" s="724"/>
    </row>
    <row r="85" spans="1:19" s="734" customFormat="1" x14ac:dyDescent="0.2">
      <c r="A85" s="704"/>
      <c r="B85" s="734" t="s">
        <v>1107</v>
      </c>
      <c r="C85" s="724" t="s">
        <v>985</v>
      </c>
      <c r="D85" s="704"/>
      <c r="E85" s="704"/>
      <c r="F85" s="704"/>
      <c r="G85" s="704"/>
      <c r="H85" s="704"/>
      <c r="I85" s="704"/>
      <c r="J85" s="704"/>
      <c r="K85" s="726"/>
      <c r="L85" s="726"/>
      <c r="M85" s="726"/>
      <c r="N85" s="726"/>
      <c r="O85" s="726"/>
      <c r="P85" s="720"/>
      <c r="Q85" s="726"/>
      <c r="R85" s="720"/>
      <c r="S85" s="724"/>
    </row>
    <row r="86" spans="1:19" s="734" customFormat="1" x14ac:dyDescent="0.2">
      <c r="A86" s="704"/>
      <c r="B86" s="734" t="s">
        <v>1108</v>
      </c>
      <c r="C86" s="724" t="s">
        <v>1096</v>
      </c>
      <c r="D86" s="704"/>
      <c r="E86" s="704"/>
      <c r="F86" s="704"/>
      <c r="G86" s="704"/>
      <c r="H86" s="704"/>
      <c r="I86" s="704"/>
      <c r="J86" s="704"/>
      <c r="K86" s="726"/>
      <c r="L86" s="726"/>
      <c r="M86" s="726"/>
      <c r="N86" s="726"/>
      <c r="O86" s="726"/>
      <c r="P86" s="720"/>
      <c r="Q86" s="726"/>
      <c r="R86" s="720"/>
      <c r="S86" s="724"/>
    </row>
    <row r="87" spans="1:19" s="734" customFormat="1" ht="12" thickBot="1" x14ac:dyDescent="0.25">
      <c r="A87" s="704"/>
      <c r="C87" s="724"/>
      <c r="D87" s="704"/>
      <c r="E87" s="704"/>
      <c r="F87" s="704"/>
      <c r="G87" s="704"/>
      <c r="H87" s="704"/>
      <c r="I87" s="704"/>
      <c r="J87" s="704"/>
      <c r="K87" s="726"/>
      <c r="L87" s="726"/>
      <c r="M87" s="726"/>
      <c r="N87" s="726"/>
      <c r="O87" s="726"/>
      <c r="P87" s="704"/>
      <c r="Q87" s="726"/>
      <c r="R87" s="735"/>
      <c r="S87" s="724"/>
    </row>
    <row r="88" spans="1:19" s="734" customFormat="1" ht="12" thickBot="1" x14ac:dyDescent="0.25">
      <c r="A88" s="704"/>
      <c r="B88" s="782" t="s">
        <v>1109</v>
      </c>
      <c r="C88" s="781" t="s">
        <v>988</v>
      </c>
      <c r="D88" s="778"/>
      <c r="E88" s="778"/>
      <c r="F88" s="778"/>
      <c r="G88" s="778"/>
      <c r="H88" s="778"/>
      <c r="I88" s="782"/>
      <c r="J88" s="778"/>
      <c r="K88" s="778"/>
      <c r="L88" s="780"/>
      <c r="M88" s="780"/>
      <c r="N88" s="780"/>
      <c r="O88" s="726"/>
      <c r="P88" s="722">
        <f>SUM(P89:P90)</f>
        <v>0</v>
      </c>
      <c r="Q88" s="726"/>
      <c r="R88" s="726"/>
      <c r="S88" s="724"/>
    </row>
    <row r="89" spans="1:19" s="734" customFormat="1" x14ac:dyDescent="0.2">
      <c r="A89" s="704"/>
      <c r="B89" s="734" t="s">
        <v>1110</v>
      </c>
      <c r="C89" s="724" t="s">
        <v>1111</v>
      </c>
      <c r="D89" s="704"/>
      <c r="E89" s="704"/>
      <c r="F89" s="704"/>
      <c r="G89" s="704"/>
      <c r="H89" s="704"/>
      <c r="I89" s="704"/>
      <c r="J89" s="704"/>
      <c r="K89" s="726"/>
      <c r="L89" s="726"/>
      <c r="M89" s="726"/>
      <c r="N89" s="726"/>
      <c r="O89" s="726"/>
      <c r="P89" s="720"/>
      <c r="Q89" s="726"/>
      <c r="R89" s="726"/>
      <c r="S89" s="724"/>
    </row>
    <row r="90" spans="1:19" s="734" customFormat="1" x14ac:dyDescent="0.2">
      <c r="A90" s="704"/>
      <c r="B90" s="734" t="s">
        <v>1112</v>
      </c>
      <c r="C90" s="724" t="s">
        <v>1113</v>
      </c>
      <c r="D90" s="704"/>
      <c r="E90" s="704"/>
      <c r="F90" s="704"/>
      <c r="G90" s="704"/>
      <c r="H90" s="704"/>
      <c r="I90" s="704"/>
      <c r="J90" s="704"/>
      <c r="K90" s="726"/>
      <c r="L90" s="726"/>
      <c r="M90" s="726"/>
      <c r="N90" s="726"/>
      <c r="O90" s="726"/>
      <c r="P90" s="720"/>
      <c r="Q90" s="726"/>
      <c r="R90" s="726"/>
      <c r="S90" s="724"/>
    </row>
    <row r="91" spans="1:19" s="734" customFormat="1" ht="12" thickBot="1" x14ac:dyDescent="0.25">
      <c r="A91" s="704"/>
      <c r="C91" s="724"/>
      <c r="D91" s="704"/>
      <c r="E91" s="704"/>
      <c r="F91" s="704"/>
      <c r="G91" s="704"/>
      <c r="H91" s="704"/>
      <c r="I91" s="704"/>
      <c r="J91" s="704"/>
      <c r="K91" s="726"/>
      <c r="L91" s="726"/>
      <c r="M91" s="726"/>
      <c r="N91" s="726"/>
      <c r="O91" s="726"/>
      <c r="P91" s="704"/>
      <c r="Q91" s="726"/>
      <c r="R91" s="735"/>
      <c r="S91" s="724"/>
    </row>
    <row r="92" spans="1:19" s="734" customFormat="1" ht="12" thickBot="1" x14ac:dyDescent="0.25">
      <c r="A92" s="704"/>
      <c r="B92" s="724" t="s">
        <v>1114</v>
      </c>
      <c r="C92" s="849" t="s">
        <v>1129</v>
      </c>
      <c r="D92" s="704"/>
      <c r="E92" s="704"/>
      <c r="F92" s="704"/>
      <c r="G92" s="704"/>
      <c r="H92" s="704"/>
      <c r="I92" s="704"/>
      <c r="J92" s="704"/>
      <c r="K92" s="726"/>
      <c r="L92" s="726"/>
      <c r="M92" s="726"/>
      <c r="N92" s="726"/>
      <c r="O92" s="726"/>
      <c r="P92" s="722">
        <f>SUM(P89:P90,P83:P86,P77:P80,P71:P74,P65:P68,P59:P62)</f>
        <v>0</v>
      </c>
      <c r="Q92" s="726"/>
      <c r="R92" s="722">
        <f>SUM(R83:R86,R71:R74,R65:R68,R59:R62)</f>
        <v>0</v>
      </c>
      <c r="S92" s="724"/>
    </row>
    <row r="93" spans="1:19" s="734" customFormat="1" x14ac:dyDescent="0.2">
      <c r="A93" s="704"/>
      <c r="B93" s="724"/>
      <c r="C93" s="704"/>
      <c r="D93" s="704"/>
      <c r="E93" s="704"/>
      <c r="F93" s="704"/>
      <c r="G93" s="704"/>
      <c r="H93" s="704"/>
      <c r="I93" s="704"/>
      <c r="J93" s="704"/>
      <c r="K93" s="726"/>
      <c r="L93" s="726"/>
      <c r="M93" s="726"/>
      <c r="N93" s="726"/>
      <c r="O93" s="726"/>
      <c r="P93" s="726"/>
      <c r="Q93" s="726"/>
      <c r="R93" s="726"/>
      <c r="S93" s="724"/>
    </row>
    <row r="94" spans="1:19" s="704" customFormat="1" ht="14.25" customHeight="1" x14ac:dyDescent="0.2">
      <c r="A94" s="704" t="s">
        <v>1115</v>
      </c>
      <c r="B94" s="710" t="s">
        <v>450</v>
      </c>
      <c r="D94" s="705"/>
      <c r="E94" s="706"/>
      <c r="F94" s="705"/>
      <c r="G94" s="705"/>
      <c r="H94" s="705"/>
      <c r="I94" s="705"/>
      <c r="J94" s="705"/>
      <c r="K94" s="721"/>
      <c r="L94" s="721"/>
      <c r="M94" s="721"/>
      <c r="N94" s="721"/>
      <c r="O94" s="721"/>
      <c r="P94" s="721"/>
      <c r="Q94" s="721"/>
      <c r="R94" s="726"/>
      <c r="S94" s="705"/>
    </row>
    <row r="95" spans="1:19" s="704" customFormat="1" x14ac:dyDescent="0.2">
      <c r="B95" s="704" t="s">
        <v>1116</v>
      </c>
      <c r="C95" s="706" t="s">
        <v>116</v>
      </c>
      <c r="E95" s="706"/>
      <c r="F95" s="706"/>
      <c r="G95" s="705"/>
      <c r="H95" s="705"/>
      <c r="I95" s="705"/>
      <c r="J95" s="705"/>
      <c r="K95" s="721"/>
      <c r="L95" s="721"/>
      <c r="M95" s="721"/>
      <c r="N95" s="721"/>
      <c r="O95" s="721"/>
      <c r="P95" s="721"/>
      <c r="Q95" s="721"/>
      <c r="R95" s="720"/>
      <c r="S95" s="705"/>
    </row>
    <row r="96" spans="1:19" s="704" customFormat="1" ht="12" thickBot="1" x14ac:dyDescent="0.25">
      <c r="C96" s="724"/>
      <c r="E96" s="724"/>
      <c r="F96" s="724"/>
      <c r="G96" s="705"/>
      <c r="H96" s="705"/>
      <c r="I96" s="705"/>
      <c r="K96" s="721"/>
      <c r="L96" s="721"/>
      <c r="M96" s="721"/>
      <c r="N96" s="721"/>
      <c r="O96" s="721"/>
      <c r="P96" s="721"/>
      <c r="Q96" s="726"/>
      <c r="R96" s="733"/>
      <c r="S96" s="705"/>
    </row>
    <row r="97" spans="1:19" s="704" customFormat="1" ht="12" thickBot="1" x14ac:dyDescent="0.25">
      <c r="B97" s="704" t="s">
        <v>1117</v>
      </c>
      <c r="C97" s="706" t="s">
        <v>117</v>
      </c>
      <c r="E97" s="706"/>
      <c r="F97" s="706"/>
      <c r="G97" s="705"/>
      <c r="H97" s="705"/>
      <c r="I97" s="705"/>
      <c r="J97" s="705"/>
      <c r="K97" s="721"/>
      <c r="L97" s="721"/>
      <c r="M97" s="721"/>
      <c r="N97" s="721"/>
      <c r="O97" s="721"/>
      <c r="P97" s="721"/>
      <c r="Q97" s="721"/>
      <c r="R97" s="722">
        <f>R99+R101</f>
        <v>0</v>
      </c>
      <c r="S97" s="705"/>
    </row>
    <row r="98" spans="1:19" s="704" customFormat="1" ht="3.75" customHeight="1" x14ac:dyDescent="0.2">
      <c r="B98" s="724"/>
      <c r="E98" s="724"/>
      <c r="F98" s="724"/>
      <c r="G98" s="705"/>
      <c r="H98" s="705"/>
      <c r="I98" s="705"/>
      <c r="J98" s="705"/>
      <c r="K98" s="721"/>
      <c r="L98" s="721"/>
      <c r="M98" s="721"/>
      <c r="N98" s="721"/>
      <c r="O98" s="721"/>
      <c r="P98" s="721"/>
      <c r="Q98" s="726"/>
      <c r="R98" s="733"/>
      <c r="S98" s="705"/>
    </row>
    <row r="99" spans="1:19" s="704" customFormat="1" x14ac:dyDescent="0.2">
      <c r="B99" s="704" t="s">
        <v>1118</v>
      </c>
      <c r="D99" s="706" t="s">
        <v>469</v>
      </c>
      <c r="K99" s="721"/>
      <c r="L99" s="721"/>
      <c r="M99" s="721"/>
      <c r="N99" s="721"/>
      <c r="O99" s="721"/>
      <c r="P99" s="721"/>
      <c r="Q99" s="726"/>
      <c r="R99" s="720"/>
      <c r="S99" s="705"/>
    </row>
    <row r="100" spans="1:19" s="704" customFormat="1" ht="3.75" customHeight="1" x14ac:dyDescent="0.2">
      <c r="D100" s="706"/>
      <c r="E100" s="724"/>
      <c r="F100" s="724"/>
      <c r="G100" s="705"/>
      <c r="H100" s="705"/>
      <c r="I100" s="705"/>
      <c r="J100" s="705"/>
      <c r="K100" s="721"/>
      <c r="L100" s="721"/>
      <c r="M100" s="721"/>
      <c r="N100" s="721"/>
      <c r="O100" s="721"/>
      <c r="P100" s="721"/>
      <c r="Q100" s="726"/>
      <c r="R100" s="733"/>
      <c r="S100" s="705"/>
    </row>
    <row r="101" spans="1:19" s="704" customFormat="1" x14ac:dyDescent="0.2">
      <c r="B101" s="704" t="s">
        <v>1119</v>
      </c>
      <c r="D101" s="706" t="s">
        <v>470</v>
      </c>
      <c r="K101" s="721"/>
      <c r="L101" s="721"/>
      <c r="M101" s="721"/>
      <c r="N101" s="721"/>
      <c r="O101" s="721"/>
      <c r="P101" s="721"/>
      <c r="Q101" s="726"/>
      <c r="R101" s="720"/>
      <c r="S101" s="705"/>
    </row>
    <row r="102" spans="1:19" s="704" customFormat="1" x14ac:dyDescent="0.2">
      <c r="B102" s="724"/>
      <c r="E102" s="724"/>
      <c r="F102" s="724"/>
      <c r="G102" s="705"/>
      <c r="H102" s="705"/>
      <c r="I102" s="705"/>
      <c r="J102" s="705"/>
      <c r="K102" s="721"/>
      <c r="L102" s="721"/>
      <c r="M102" s="721"/>
      <c r="N102" s="721"/>
      <c r="O102" s="721"/>
      <c r="P102" s="721"/>
      <c r="Q102" s="726"/>
      <c r="R102" s="733"/>
      <c r="S102" s="705"/>
    </row>
    <row r="103" spans="1:19" s="734" customFormat="1" x14ac:dyDescent="0.2">
      <c r="A103" s="704"/>
      <c r="B103" s="734" t="s">
        <v>1120</v>
      </c>
      <c r="C103" s="706" t="s">
        <v>118</v>
      </c>
      <c r="E103" s="704"/>
      <c r="F103" s="704"/>
      <c r="G103" s="704"/>
      <c r="H103" s="704"/>
      <c r="I103" s="704"/>
      <c r="J103" s="704"/>
      <c r="K103" s="726"/>
      <c r="L103" s="726"/>
      <c r="M103" s="726"/>
      <c r="N103" s="726"/>
      <c r="O103" s="726"/>
      <c r="P103" s="726"/>
      <c r="Q103" s="726"/>
      <c r="R103" s="720">
        <v>0</v>
      </c>
      <c r="S103" s="724"/>
    </row>
    <row r="104" spans="1:19" s="704" customFormat="1" ht="12" thickBot="1" x14ac:dyDescent="0.25">
      <c r="C104" s="724"/>
      <c r="E104" s="724"/>
      <c r="F104" s="724"/>
      <c r="G104" s="705"/>
      <c r="H104" s="705"/>
      <c r="I104" s="705"/>
      <c r="J104" s="705"/>
      <c r="K104" s="721"/>
      <c r="L104" s="721"/>
      <c r="M104" s="721"/>
      <c r="N104" s="721"/>
      <c r="O104" s="721"/>
      <c r="P104" s="721"/>
      <c r="Q104" s="726"/>
      <c r="R104" s="733"/>
      <c r="S104" s="705"/>
    </row>
    <row r="105" spans="1:19" s="734" customFormat="1" ht="12" thickBot="1" x14ac:dyDescent="0.25">
      <c r="A105" s="704"/>
      <c r="B105" s="734" t="s">
        <v>1121</v>
      </c>
      <c r="C105" s="704" t="s">
        <v>471</v>
      </c>
      <c r="E105" s="704"/>
      <c r="F105" s="704"/>
      <c r="G105" s="704"/>
      <c r="H105" s="704"/>
      <c r="I105" s="704"/>
      <c r="J105" s="704"/>
      <c r="K105" s="726"/>
      <c r="L105" s="726"/>
      <c r="M105" s="726"/>
      <c r="N105" s="726"/>
      <c r="O105" s="726"/>
      <c r="P105" s="726"/>
      <c r="Q105" s="726"/>
      <c r="R105" s="722">
        <f>R107+R109</f>
        <v>0</v>
      </c>
      <c r="S105" s="724"/>
    </row>
    <row r="106" spans="1:19" s="704" customFormat="1" ht="3.75" customHeight="1" x14ac:dyDescent="0.2">
      <c r="B106" s="724"/>
      <c r="E106" s="724"/>
      <c r="F106" s="724"/>
      <c r="G106" s="705"/>
      <c r="H106" s="705"/>
      <c r="I106" s="705"/>
      <c r="K106" s="721"/>
      <c r="L106" s="721"/>
      <c r="M106" s="721"/>
      <c r="N106" s="721"/>
      <c r="O106" s="721"/>
      <c r="P106" s="721"/>
      <c r="Q106" s="726"/>
      <c r="R106" s="733"/>
      <c r="S106" s="705"/>
    </row>
    <row r="107" spans="1:19" s="734" customFormat="1" x14ac:dyDescent="0.2">
      <c r="A107" s="704"/>
      <c r="B107" s="704" t="s">
        <v>1122</v>
      </c>
      <c r="D107" s="704" t="s">
        <v>467</v>
      </c>
      <c r="F107" s="704"/>
      <c r="G107" s="704"/>
      <c r="H107" s="704"/>
      <c r="I107" s="704"/>
      <c r="J107" s="704"/>
      <c r="K107" s="726"/>
      <c r="L107" s="726"/>
      <c r="M107" s="726"/>
      <c r="N107" s="726"/>
      <c r="O107" s="726"/>
      <c r="P107" s="726"/>
      <c r="Q107" s="726"/>
      <c r="R107" s="720"/>
      <c r="S107" s="724"/>
    </row>
    <row r="108" spans="1:19" s="704" customFormat="1" ht="3.75" customHeight="1" x14ac:dyDescent="0.2">
      <c r="B108" s="724"/>
      <c r="F108" s="724"/>
      <c r="G108" s="705"/>
      <c r="H108" s="705"/>
      <c r="I108" s="705"/>
      <c r="J108" s="705"/>
      <c r="K108" s="721"/>
      <c r="L108" s="721"/>
      <c r="M108" s="721"/>
      <c r="N108" s="721"/>
      <c r="O108" s="721"/>
      <c r="P108" s="721"/>
      <c r="Q108" s="726"/>
      <c r="R108" s="733"/>
      <c r="S108" s="705"/>
    </row>
    <row r="109" spans="1:19" s="734" customFormat="1" x14ac:dyDescent="0.2">
      <c r="A109" s="704"/>
      <c r="B109" s="704" t="s">
        <v>1122</v>
      </c>
      <c r="D109" s="704" t="s">
        <v>468</v>
      </c>
      <c r="F109" s="704"/>
      <c r="G109" s="704"/>
      <c r="H109" s="704"/>
      <c r="I109" s="704"/>
      <c r="J109" s="704"/>
      <c r="K109" s="726"/>
      <c r="L109" s="726"/>
      <c r="M109" s="726"/>
      <c r="N109" s="726"/>
      <c r="O109" s="726"/>
      <c r="P109" s="726"/>
      <c r="Q109" s="726"/>
      <c r="R109" s="720"/>
      <c r="S109" s="724"/>
    </row>
    <row r="110" spans="1:19" s="734" customFormat="1" x14ac:dyDescent="0.2">
      <c r="A110" s="704"/>
      <c r="B110" s="706"/>
      <c r="C110" s="704"/>
      <c r="D110" s="704"/>
      <c r="E110" s="704"/>
      <c r="F110" s="704"/>
      <c r="G110" s="704"/>
      <c r="H110" s="704"/>
      <c r="I110" s="704"/>
      <c r="J110" s="704"/>
      <c r="K110" s="704"/>
      <c r="L110" s="704"/>
      <c r="M110" s="704"/>
      <c r="N110" s="704"/>
      <c r="O110" s="704"/>
      <c r="P110" s="704"/>
      <c r="Q110" s="704"/>
      <c r="R110" s="704"/>
      <c r="S110" s="724"/>
    </row>
    <row r="111" spans="1:19" s="734" customFormat="1" x14ac:dyDescent="0.2">
      <c r="A111" s="704"/>
      <c r="B111" s="734" t="s">
        <v>1123</v>
      </c>
      <c r="C111" s="706" t="s">
        <v>328</v>
      </c>
      <c r="D111" s="704"/>
      <c r="E111" s="704"/>
      <c r="F111" s="704"/>
      <c r="G111" s="704"/>
      <c r="H111" s="704"/>
      <c r="I111" s="704"/>
      <c r="J111" s="704"/>
      <c r="K111" s="704"/>
      <c r="L111" s="704"/>
      <c r="M111" s="704"/>
      <c r="N111" s="704"/>
      <c r="O111" s="704"/>
      <c r="P111" s="704" t="s">
        <v>312</v>
      </c>
      <c r="Q111" s="704"/>
      <c r="R111" s="720"/>
      <c r="S111" s="724"/>
    </row>
    <row r="112" spans="1:19" s="704" customFormat="1" ht="3.75" customHeight="1" x14ac:dyDescent="0.2">
      <c r="C112" s="724"/>
      <c r="E112" s="724"/>
      <c r="F112" s="724"/>
      <c r="G112" s="705"/>
      <c r="H112" s="705"/>
      <c r="I112" s="705"/>
      <c r="J112" s="705"/>
      <c r="K112" s="721"/>
      <c r="L112" s="721"/>
      <c r="M112" s="721"/>
      <c r="N112" s="721"/>
      <c r="O112" s="721"/>
      <c r="P112" s="721"/>
      <c r="Q112" s="726"/>
      <c r="R112" s="733"/>
      <c r="S112" s="705"/>
    </row>
    <row r="113" spans="1:19" s="734" customFormat="1" x14ac:dyDescent="0.2">
      <c r="A113" s="704"/>
      <c r="B113" s="734" t="s">
        <v>1124</v>
      </c>
      <c r="C113" s="706" t="s">
        <v>329</v>
      </c>
      <c r="D113" s="704"/>
      <c r="E113" s="704"/>
      <c r="F113" s="704"/>
      <c r="G113" s="704"/>
      <c r="H113" s="704"/>
      <c r="I113" s="704"/>
      <c r="J113" s="704"/>
      <c r="K113" s="704"/>
      <c r="L113" s="704"/>
      <c r="M113" s="704"/>
      <c r="N113" s="704"/>
      <c r="O113" s="704"/>
      <c r="P113" s="704" t="s">
        <v>312</v>
      </c>
      <c r="Q113" s="704"/>
      <c r="R113" s="720"/>
      <c r="S113" s="724"/>
    </row>
    <row r="114" spans="1:19" s="704" customFormat="1" ht="3.75" customHeight="1" x14ac:dyDescent="0.2">
      <c r="C114" s="724"/>
      <c r="E114" s="724"/>
      <c r="F114" s="724"/>
      <c r="G114" s="705"/>
      <c r="H114" s="705"/>
      <c r="I114" s="705"/>
      <c r="J114" s="705"/>
      <c r="K114" s="721"/>
      <c r="L114" s="721"/>
      <c r="M114" s="721"/>
      <c r="N114" s="721"/>
      <c r="O114" s="721"/>
      <c r="P114" s="721"/>
      <c r="Q114" s="726"/>
      <c r="R114" s="733"/>
      <c r="S114" s="705"/>
    </row>
    <row r="115" spans="1:19" s="734" customFormat="1" x14ac:dyDescent="0.2">
      <c r="A115" s="704"/>
      <c r="B115" s="734" t="s">
        <v>1125</v>
      </c>
      <c r="C115" s="706" t="s">
        <v>330</v>
      </c>
      <c r="D115" s="704"/>
      <c r="E115" s="704"/>
      <c r="F115" s="704"/>
      <c r="G115" s="704"/>
      <c r="H115" s="704"/>
      <c r="I115" s="704"/>
      <c r="J115" s="704"/>
      <c r="K115" s="704"/>
      <c r="L115" s="704"/>
      <c r="M115" s="704"/>
      <c r="N115" s="704"/>
      <c r="O115" s="704"/>
      <c r="P115" s="704" t="s">
        <v>312</v>
      </c>
      <c r="Q115" s="704"/>
      <c r="R115" s="720"/>
      <c r="S115" s="724"/>
    </row>
    <row r="116" spans="1:19" s="734" customFormat="1" x14ac:dyDescent="0.2">
      <c r="A116" s="704"/>
      <c r="B116" s="706"/>
      <c r="C116" s="704"/>
      <c r="D116" s="704"/>
      <c r="E116" s="704"/>
      <c r="F116" s="704"/>
      <c r="G116" s="704"/>
      <c r="H116" s="704"/>
      <c r="I116" s="704"/>
      <c r="J116" s="704"/>
      <c r="K116" s="704"/>
      <c r="L116" s="704"/>
      <c r="M116" s="704"/>
      <c r="N116" s="704"/>
      <c r="O116" s="704"/>
      <c r="P116" s="704"/>
      <c r="Q116" s="704"/>
      <c r="R116" s="704"/>
      <c r="S116" s="724"/>
    </row>
    <row r="117" spans="1:19" s="734" customFormat="1" x14ac:dyDescent="0.2">
      <c r="A117" s="704"/>
      <c r="B117" s="706"/>
      <c r="C117" s="704"/>
      <c r="D117" s="704"/>
      <c r="E117" s="704"/>
      <c r="F117" s="704"/>
      <c r="G117" s="704"/>
      <c r="H117" s="704"/>
      <c r="I117" s="704"/>
      <c r="J117" s="704"/>
      <c r="K117" s="704"/>
      <c r="L117" s="704"/>
      <c r="M117" s="704"/>
      <c r="N117" s="704"/>
      <c r="O117" s="704"/>
      <c r="P117" s="704"/>
      <c r="Q117" s="704"/>
      <c r="R117" s="704"/>
      <c r="S117" s="724"/>
    </row>
    <row r="118" spans="1:19" s="734" customFormat="1" ht="12" thickBot="1" x14ac:dyDescent="0.25">
      <c r="A118" s="704"/>
      <c r="B118" s="763" t="s">
        <v>681</v>
      </c>
      <c r="C118" s="704"/>
      <c r="D118" s="704"/>
      <c r="E118" s="704"/>
      <c r="F118" s="704"/>
      <c r="G118" s="704"/>
      <c r="H118" s="704"/>
      <c r="I118" s="704"/>
      <c r="J118" s="704"/>
      <c r="K118" s="704"/>
      <c r="L118" s="704"/>
      <c r="M118" s="704"/>
      <c r="N118" s="704"/>
      <c r="O118" s="704"/>
      <c r="P118" s="704"/>
      <c r="Q118" s="704"/>
      <c r="R118" s="704"/>
      <c r="S118" s="724"/>
    </row>
    <row r="119" spans="1:19" s="723" customFormat="1" ht="12" thickBot="1" x14ac:dyDescent="0.25">
      <c r="A119" s="705"/>
      <c r="B119" s="736"/>
      <c r="C119" s="705"/>
      <c r="D119" s="705" t="s">
        <v>335</v>
      </c>
      <c r="E119" s="706"/>
      <c r="F119" s="705"/>
      <c r="G119" s="705"/>
      <c r="H119" s="737"/>
      <c r="I119" s="705"/>
      <c r="J119" s="705"/>
      <c r="K119" s="705"/>
      <c r="L119" s="705"/>
      <c r="M119" s="705"/>
      <c r="N119" s="705"/>
      <c r="O119" s="705"/>
      <c r="P119" s="705"/>
    </row>
    <row r="120" spans="1:19" s="723" customFormat="1" ht="12" thickBot="1" x14ac:dyDescent="0.25">
      <c r="A120" s="705"/>
      <c r="B120" s="738"/>
      <c r="C120" s="705"/>
      <c r="D120" s="705" t="s">
        <v>336</v>
      </c>
      <c r="E120" s="706"/>
      <c r="F120" s="706"/>
      <c r="G120" s="705"/>
      <c r="H120" s="706"/>
      <c r="I120" s="705"/>
      <c r="J120" s="705"/>
      <c r="K120" s="705"/>
      <c r="L120" s="705"/>
      <c r="M120" s="705"/>
      <c r="N120" s="705"/>
      <c r="O120" s="705"/>
      <c r="P120" s="705"/>
    </row>
    <row r="121" spans="1:19" s="723" customFormat="1" ht="12.75" customHeight="1" x14ac:dyDescent="0.2">
      <c r="A121" s="705"/>
      <c r="B121" s="739" t="s">
        <v>162</v>
      </c>
      <c r="C121" s="705"/>
      <c r="D121" s="704" t="s">
        <v>114</v>
      </c>
      <c r="E121" s="740"/>
      <c r="F121" s="740"/>
      <c r="G121" s="740"/>
      <c r="H121" s="740"/>
      <c r="I121" s="740"/>
      <c r="J121" s="740"/>
      <c r="K121" s="740"/>
      <c r="L121" s="705"/>
      <c r="M121" s="705"/>
      <c r="N121" s="705"/>
      <c r="O121" s="705"/>
      <c r="P121" s="705"/>
    </row>
    <row r="122" spans="1:19" s="723" customFormat="1" ht="12.75" customHeight="1" x14ac:dyDescent="0.2">
      <c r="A122" s="705"/>
      <c r="B122" s="783" t="s">
        <v>163</v>
      </c>
      <c r="C122" s="778"/>
      <c r="D122" s="778" t="s">
        <v>1135</v>
      </c>
      <c r="E122" s="786"/>
      <c r="F122" s="786"/>
      <c r="G122" s="786"/>
      <c r="H122" s="786"/>
      <c r="I122" s="786"/>
      <c r="J122" s="786"/>
      <c r="K122" s="786"/>
      <c r="L122" s="778"/>
      <c r="M122" s="778"/>
      <c r="N122" s="778"/>
      <c r="O122" s="778"/>
      <c r="P122" s="778"/>
      <c r="Q122" s="782"/>
      <c r="R122" s="782"/>
    </row>
    <row r="123" spans="1:19" s="723" customFormat="1" ht="12.75" customHeight="1" x14ac:dyDescent="0.2">
      <c r="A123" s="705"/>
      <c r="B123" s="783" t="s">
        <v>164</v>
      </c>
      <c r="C123" s="778"/>
      <c r="D123" s="778" t="s">
        <v>1136</v>
      </c>
      <c r="E123" s="786"/>
      <c r="F123" s="786"/>
      <c r="G123" s="786"/>
      <c r="H123" s="786"/>
      <c r="I123" s="786"/>
      <c r="J123" s="786"/>
      <c r="K123" s="786"/>
      <c r="L123" s="778"/>
      <c r="M123" s="778"/>
      <c r="N123" s="778"/>
      <c r="O123" s="778"/>
      <c r="P123" s="778"/>
      <c r="Q123" s="782"/>
      <c r="R123" s="782"/>
    </row>
    <row r="124" spans="1:19" s="704" customFormat="1" x14ac:dyDescent="0.2">
      <c r="B124" s="783" t="s">
        <v>165</v>
      </c>
      <c r="C124" s="784"/>
      <c r="D124" s="778" t="s">
        <v>115</v>
      </c>
      <c r="E124" s="779"/>
      <c r="F124" s="778"/>
      <c r="G124" s="778"/>
      <c r="H124" s="778"/>
      <c r="I124" s="778"/>
      <c r="J124" s="778"/>
      <c r="K124" s="778"/>
      <c r="L124" s="778"/>
      <c r="M124" s="778"/>
      <c r="N124" s="778"/>
      <c r="O124" s="778"/>
      <c r="P124" s="778"/>
      <c r="Q124" s="778"/>
      <c r="R124" s="778"/>
    </row>
    <row r="125" spans="1:19" s="704" customFormat="1" x14ac:dyDescent="0.2">
      <c r="B125" s="783" t="s">
        <v>166</v>
      </c>
      <c r="C125" s="784"/>
      <c r="D125" s="778" t="s">
        <v>2</v>
      </c>
      <c r="E125" s="779"/>
      <c r="F125" s="778"/>
      <c r="G125" s="778"/>
      <c r="H125" s="778"/>
      <c r="I125" s="778"/>
      <c r="J125" s="778"/>
      <c r="K125" s="778"/>
      <c r="L125" s="778"/>
      <c r="M125" s="778"/>
      <c r="N125" s="778"/>
      <c r="O125" s="778"/>
      <c r="P125" s="778"/>
      <c r="Q125" s="778"/>
      <c r="R125" s="778"/>
    </row>
    <row r="126" spans="1:19" s="704" customFormat="1" x14ac:dyDescent="0.2">
      <c r="B126" s="783" t="s">
        <v>167</v>
      </c>
      <c r="C126" s="784"/>
      <c r="D126" s="778" t="s">
        <v>989</v>
      </c>
      <c r="E126" s="779"/>
      <c r="F126" s="778"/>
      <c r="G126" s="778"/>
      <c r="H126" s="778"/>
      <c r="I126" s="778"/>
      <c r="J126" s="778"/>
      <c r="K126" s="778"/>
      <c r="L126" s="778"/>
      <c r="M126" s="778"/>
      <c r="N126" s="778"/>
      <c r="O126" s="778"/>
      <c r="P126" s="778"/>
      <c r="Q126" s="778"/>
      <c r="R126" s="778"/>
    </row>
    <row r="127" spans="1:19" s="704" customFormat="1" x14ac:dyDescent="0.2">
      <c r="B127" s="783" t="s">
        <v>168</v>
      </c>
      <c r="C127" s="784"/>
      <c r="D127" s="778" t="s">
        <v>990</v>
      </c>
      <c r="E127" s="779"/>
      <c r="F127" s="778"/>
      <c r="G127" s="778"/>
      <c r="H127" s="778"/>
      <c r="I127" s="778"/>
      <c r="J127" s="778"/>
      <c r="K127" s="778"/>
      <c r="L127" s="778"/>
      <c r="M127" s="778"/>
      <c r="N127" s="778"/>
      <c r="O127" s="778"/>
      <c r="P127" s="778"/>
      <c r="Q127" s="778"/>
      <c r="R127" s="778"/>
    </row>
    <row r="128" spans="1:19" s="704" customFormat="1" x14ac:dyDescent="0.2">
      <c r="B128" s="783"/>
      <c r="C128" s="784"/>
      <c r="D128" s="778" t="s">
        <v>991</v>
      </c>
      <c r="E128" s="779"/>
      <c r="F128" s="778"/>
      <c r="G128" s="778"/>
      <c r="H128" s="778"/>
      <c r="I128" s="778"/>
      <c r="J128" s="778"/>
      <c r="K128" s="778"/>
      <c r="L128" s="778"/>
      <c r="M128" s="778"/>
      <c r="N128" s="778"/>
      <c r="O128" s="778"/>
      <c r="P128" s="778"/>
      <c r="Q128" s="778"/>
      <c r="R128" s="778"/>
    </row>
    <row r="129" spans="2:18" s="704" customFormat="1" x14ac:dyDescent="0.2">
      <c r="B129" s="783"/>
      <c r="C129" s="784"/>
      <c r="D129" s="778" t="s">
        <v>992</v>
      </c>
      <c r="E129" s="779"/>
      <c r="F129" s="778"/>
      <c r="G129" s="778"/>
      <c r="H129" s="778"/>
      <c r="I129" s="778"/>
      <c r="J129" s="778"/>
      <c r="K129" s="778"/>
      <c r="L129" s="778"/>
      <c r="M129" s="778"/>
      <c r="N129" s="778"/>
      <c r="O129" s="778"/>
      <c r="P129" s="778"/>
      <c r="Q129" s="778"/>
      <c r="R129" s="778"/>
    </row>
    <row r="130" spans="2:18" s="704" customFormat="1" x14ac:dyDescent="0.2">
      <c r="B130" s="783"/>
      <c r="C130" s="784"/>
      <c r="D130" s="778" t="s">
        <v>993</v>
      </c>
      <c r="E130" s="779"/>
      <c r="F130" s="778"/>
      <c r="G130" s="778"/>
      <c r="H130" s="778"/>
      <c r="I130" s="778"/>
      <c r="J130" s="778"/>
      <c r="K130" s="778"/>
      <c r="L130" s="778"/>
      <c r="M130" s="778"/>
      <c r="N130" s="778"/>
      <c r="O130" s="778"/>
      <c r="P130" s="778"/>
      <c r="Q130" s="778"/>
      <c r="R130" s="778"/>
    </row>
    <row r="131" spans="2:18" s="704" customFormat="1" x14ac:dyDescent="0.2">
      <c r="B131" s="783" t="s">
        <v>169</v>
      </c>
      <c r="C131" s="784"/>
      <c r="D131" s="778" t="s">
        <v>994</v>
      </c>
      <c r="E131" s="779"/>
      <c r="F131" s="778"/>
      <c r="G131" s="778"/>
      <c r="H131" s="778"/>
      <c r="I131" s="778"/>
      <c r="J131" s="778"/>
      <c r="K131" s="778"/>
      <c r="L131" s="778"/>
      <c r="M131" s="778"/>
      <c r="N131" s="778"/>
      <c r="O131" s="778"/>
      <c r="P131" s="778"/>
      <c r="Q131" s="778"/>
      <c r="R131" s="778"/>
    </row>
    <row r="132" spans="2:18" s="704" customFormat="1" x14ac:dyDescent="0.2">
      <c r="B132" s="783" t="s">
        <v>170</v>
      </c>
      <c r="C132" s="784"/>
      <c r="D132" s="778" t="s">
        <v>1</v>
      </c>
      <c r="E132" s="779"/>
      <c r="F132" s="778"/>
      <c r="G132" s="778"/>
      <c r="H132" s="778"/>
      <c r="I132" s="778"/>
      <c r="J132" s="778"/>
      <c r="K132" s="778"/>
      <c r="L132" s="778"/>
      <c r="M132" s="778"/>
      <c r="N132" s="778"/>
      <c r="O132" s="778"/>
      <c r="P132" s="778"/>
      <c r="Q132" s="778"/>
      <c r="R132" s="778"/>
    </row>
    <row r="133" spans="2:18" s="704" customFormat="1" x14ac:dyDescent="0.2">
      <c r="B133" s="783"/>
      <c r="C133" s="784"/>
      <c r="D133" s="785" t="s">
        <v>105</v>
      </c>
      <c r="E133" s="779"/>
      <c r="F133" s="778"/>
      <c r="G133" s="778"/>
      <c r="H133" s="778"/>
      <c r="I133" s="778"/>
      <c r="J133" s="778"/>
      <c r="K133" s="778"/>
      <c r="L133" s="778"/>
      <c r="M133" s="778"/>
      <c r="N133" s="778"/>
      <c r="O133" s="778"/>
      <c r="P133" s="778"/>
      <c r="Q133" s="778"/>
      <c r="R133" s="778"/>
    </row>
    <row r="134" spans="2:18" s="704" customFormat="1" x14ac:dyDescent="0.2">
      <c r="B134" s="783"/>
      <c r="C134" s="784"/>
      <c r="D134" s="785" t="s">
        <v>106</v>
      </c>
      <c r="E134" s="779"/>
      <c r="F134" s="778"/>
      <c r="G134" s="778"/>
      <c r="H134" s="778"/>
      <c r="I134" s="778"/>
      <c r="J134" s="778"/>
      <c r="K134" s="778"/>
      <c r="L134" s="778"/>
      <c r="M134" s="778"/>
      <c r="N134" s="778"/>
      <c r="O134" s="778"/>
      <c r="P134" s="778"/>
      <c r="Q134" s="778"/>
      <c r="R134" s="778"/>
    </row>
    <row r="135" spans="2:18" s="704" customFormat="1" x14ac:dyDescent="0.2">
      <c r="B135" s="783"/>
      <c r="C135" s="784"/>
      <c r="D135" s="785" t="s">
        <v>107</v>
      </c>
      <c r="E135" s="779"/>
      <c r="F135" s="778"/>
      <c r="G135" s="778"/>
      <c r="H135" s="778"/>
      <c r="I135" s="778"/>
      <c r="J135" s="778"/>
      <c r="K135" s="778"/>
      <c r="L135" s="778"/>
      <c r="M135" s="778"/>
      <c r="N135" s="778"/>
      <c r="O135" s="778"/>
      <c r="P135" s="778"/>
      <c r="Q135" s="778"/>
      <c r="R135" s="778"/>
    </row>
    <row r="136" spans="2:18" s="704" customFormat="1" hidden="1" x14ac:dyDescent="0.2">
      <c r="E136" s="724"/>
    </row>
    <row r="137" spans="2:18" s="704" customFormat="1" hidden="1" x14ac:dyDescent="0.2">
      <c r="E137" s="724"/>
    </row>
    <row r="138" spans="2:18" s="704" customFormat="1" hidden="1" x14ac:dyDescent="0.2">
      <c r="E138" s="724"/>
    </row>
    <row r="139" spans="2:18" s="704" customFormat="1" hidden="1" x14ac:dyDescent="0.2">
      <c r="E139" s="724"/>
    </row>
    <row r="140" spans="2:18" s="704" customFormat="1" hidden="1" x14ac:dyDescent="0.2">
      <c r="E140" s="724"/>
    </row>
    <row r="141" spans="2:18" s="704" customFormat="1" hidden="1" x14ac:dyDescent="0.2">
      <c r="E141" s="724"/>
    </row>
    <row r="142" spans="2:18" s="704" customFormat="1" hidden="1" x14ac:dyDescent="0.2">
      <c r="E142" s="724"/>
    </row>
    <row r="143" spans="2:18" s="704" customFormat="1" hidden="1" x14ac:dyDescent="0.2">
      <c r="E143" s="724"/>
    </row>
    <row r="144" spans="2:18" s="704" customFormat="1" hidden="1" x14ac:dyDescent="0.2">
      <c r="E144" s="724"/>
    </row>
    <row r="145" spans="5:5" s="704" customFormat="1" hidden="1" x14ac:dyDescent="0.2">
      <c r="E145" s="724"/>
    </row>
    <row r="146" spans="5:5" s="704" customFormat="1" hidden="1" x14ac:dyDescent="0.2">
      <c r="E146" s="724"/>
    </row>
    <row r="147" spans="5:5" s="704" customFormat="1" hidden="1" x14ac:dyDescent="0.2">
      <c r="E147" s="724"/>
    </row>
    <row r="148" spans="5:5" s="704" customFormat="1" hidden="1" x14ac:dyDescent="0.2">
      <c r="E148" s="724"/>
    </row>
    <row r="149" spans="5:5" s="723" customFormat="1" hidden="1" x14ac:dyDescent="0.2">
      <c r="E149" s="706"/>
    </row>
    <row r="150" spans="5:5" s="723" customFormat="1" hidden="1" x14ac:dyDescent="0.2">
      <c r="E150" s="706"/>
    </row>
    <row r="151" spans="5:5" s="723" customFormat="1" hidden="1" x14ac:dyDescent="0.2">
      <c r="E151" s="706"/>
    </row>
    <row r="152" spans="5:5" s="723" customFormat="1" hidden="1" x14ac:dyDescent="0.2">
      <c r="E152" s="706"/>
    </row>
    <row r="153" spans="5:5" s="723" customFormat="1" hidden="1" x14ac:dyDescent="0.2">
      <c r="E153" s="706"/>
    </row>
    <row r="154" spans="5:5" s="723" customFormat="1" hidden="1" x14ac:dyDescent="0.2">
      <c r="E154" s="706"/>
    </row>
    <row r="155" spans="5:5" s="723" customFormat="1" hidden="1" x14ac:dyDescent="0.2">
      <c r="E155" s="706"/>
    </row>
    <row r="156" spans="5:5" s="723" customFormat="1" hidden="1" x14ac:dyDescent="0.2">
      <c r="E156" s="706"/>
    </row>
    <row r="157" spans="5:5" s="723" customFormat="1" hidden="1" x14ac:dyDescent="0.2">
      <c r="E157" s="706"/>
    </row>
    <row r="158" spans="5:5" s="723" customFormat="1" hidden="1" x14ac:dyDescent="0.2">
      <c r="E158" s="706"/>
    </row>
    <row r="159" spans="5:5" s="723" customFormat="1" hidden="1" x14ac:dyDescent="0.2">
      <c r="E159" s="706"/>
    </row>
    <row r="160" spans="5:5" s="723" customFormat="1" hidden="1" x14ac:dyDescent="0.2">
      <c r="E160" s="706"/>
    </row>
    <row r="161" s="723" customFormat="1" hidden="1" x14ac:dyDescent="0.2"/>
    <row r="162" s="723" customFormat="1" hidden="1" x14ac:dyDescent="0.2"/>
    <row r="163" s="723" customFormat="1" hidden="1" x14ac:dyDescent="0.2"/>
    <row r="164" s="723" customFormat="1" hidden="1" x14ac:dyDescent="0.2"/>
    <row r="165" s="723" customFormat="1" hidden="1" x14ac:dyDescent="0.2"/>
    <row r="166" s="723" customFormat="1" hidden="1" x14ac:dyDescent="0.2"/>
    <row r="167" s="723" customFormat="1" hidden="1" x14ac:dyDescent="0.2"/>
    <row r="168" s="723" customFormat="1" hidden="1" x14ac:dyDescent="0.2"/>
    <row r="169" s="723" customFormat="1" hidden="1" x14ac:dyDescent="0.2"/>
    <row r="170" s="723" customFormat="1" hidden="1" x14ac:dyDescent="0.2"/>
    <row r="171" s="723" customFormat="1" hidden="1" x14ac:dyDescent="0.2"/>
    <row r="172" s="723" customFormat="1" hidden="1" x14ac:dyDescent="0.2"/>
    <row r="173" s="723" customFormat="1" hidden="1" x14ac:dyDescent="0.2"/>
    <row r="174" s="723" customFormat="1" hidden="1" x14ac:dyDescent="0.2"/>
    <row r="175" s="723" customFormat="1" hidden="1" x14ac:dyDescent="0.2"/>
    <row r="176" s="723" customFormat="1" hidden="1" x14ac:dyDescent="0.2"/>
    <row r="177" s="723" customFormat="1" hidden="1" x14ac:dyDescent="0.2"/>
    <row r="178" s="723" customFormat="1" hidden="1" x14ac:dyDescent="0.2"/>
    <row r="179" s="723" customFormat="1" hidden="1" x14ac:dyDescent="0.2"/>
    <row r="180" s="723" customFormat="1" hidden="1" x14ac:dyDescent="0.2"/>
    <row r="181" s="723" customFormat="1" hidden="1" x14ac:dyDescent="0.2"/>
    <row r="182" s="723" customFormat="1" hidden="1" x14ac:dyDescent="0.2"/>
    <row r="183" s="723" customFormat="1" hidden="1" x14ac:dyDescent="0.2"/>
    <row r="184" s="723" customFormat="1" hidden="1" x14ac:dyDescent="0.2"/>
    <row r="185" s="723" customFormat="1" hidden="1" x14ac:dyDescent="0.2"/>
    <row r="186" s="723" customFormat="1" hidden="1" x14ac:dyDescent="0.2"/>
    <row r="187" s="723" customFormat="1" hidden="1" x14ac:dyDescent="0.2"/>
    <row r="188" s="723" customFormat="1" hidden="1" x14ac:dyDescent="0.2"/>
    <row r="189" s="723" customFormat="1" hidden="1" x14ac:dyDescent="0.2"/>
    <row r="190" s="723" customFormat="1" hidden="1" x14ac:dyDescent="0.2"/>
    <row r="191" s="723" customFormat="1" hidden="1" x14ac:dyDescent="0.2"/>
    <row r="192" s="723" customFormat="1" hidden="1" x14ac:dyDescent="0.2"/>
    <row r="193" s="723" customFormat="1" hidden="1" x14ac:dyDescent="0.2"/>
    <row r="194" s="723" customFormat="1" hidden="1" x14ac:dyDescent="0.2"/>
    <row r="195" s="723" customFormat="1" hidden="1" x14ac:dyDescent="0.2"/>
    <row r="196" s="723" customFormat="1" hidden="1" x14ac:dyDescent="0.2"/>
    <row r="197" s="723" customFormat="1" hidden="1" x14ac:dyDescent="0.2"/>
    <row r="198" s="723" customFormat="1" hidden="1" x14ac:dyDescent="0.2"/>
    <row r="199" s="723" customFormat="1" hidden="1" x14ac:dyDescent="0.2"/>
    <row r="200" s="723" customFormat="1" hidden="1" x14ac:dyDescent="0.2"/>
    <row r="201" s="723" customFormat="1" hidden="1" x14ac:dyDescent="0.2"/>
    <row r="202" s="723" customFormat="1" hidden="1" x14ac:dyDescent="0.2"/>
    <row r="203" s="723" customFormat="1" hidden="1" x14ac:dyDescent="0.2"/>
    <row r="204" s="723" customFormat="1" hidden="1" x14ac:dyDescent="0.2"/>
    <row r="205" s="723" customFormat="1" hidden="1" x14ac:dyDescent="0.2"/>
    <row r="206" s="723" customFormat="1" hidden="1" x14ac:dyDescent="0.2"/>
    <row r="207" s="723" customFormat="1" hidden="1" x14ac:dyDescent="0.2"/>
    <row r="208" s="723" customFormat="1" hidden="1" x14ac:dyDescent="0.2"/>
    <row r="209" s="723" customFormat="1" hidden="1" x14ac:dyDescent="0.2"/>
    <row r="210" s="723" customFormat="1" hidden="1" x14ac:dyDescent="0.2"/>
    <row r="211" s="723" customFormat="1" hidden="1" x14ac:dyDescent="0.2"/>
    <row r="212" s="723" customFormat="1" hidden="1" x14ac:dyDescent="0.2"/>
    <row r="213" s="723" customFormat="1" hidden="1" x14ac:dyDescent="0.2"/>
    <row r="214" s="723" customFormat="1" hidden="1" x14ac:dyDescent="0.2"/>
    <row r="215" s="723" customFormat="1" hidden="1" x14ac:dyDescent="0.2"/>
    <row r="216" s="723" customFormat="1" hidden="1" x14ac:dyDescent="0.2"/>
    <row r="217" s="723" customFormat="1" hidden="1" x14ac:dyDescent="0.2"/>
    <row r="218" s="723" customFormat="1" x14ac:dyDescent="0.2"/>
    <row r="219" s="723" customFormat="1" hidden="1" x14ac:dyDescent="0.2"/>
    <row r="220" s="723" customFormat="1" hidden="1" x14ac:dyDescent="0.2"/>
    <row r="221" s="723" customFormat="1" hidden="1" x14ac:dyDescent="0.2"/>
    <row r="222" s="723" customFormat="1" hidden="1" x14ac:dyDescent="0.2"/>
    <row r="223" s="723" customFormat="1" hidden="1" x14ac:dyDescent="0.2"/>
    <row r="224" s="723" customFormat="1" hidden="1" x14ac:dyDescent="0.2"/>
    <row r="225" s="723" customFormat="1" hidden="1" x14ac:dyDescent="0.2"/>
    <row r="226" s="723" customFormat="1" hidden="1" x14ac:dyDescent="0.2"/>
    <row r="227" s="723" customFormat="1" hidden="1" x14ac:dyDescent="0.2"/>
    <row r="228" s="723" customFormat="1" hidden="1" x14ac:dyDescent="0.2"/>
    <row r="229" s="723" customFormat="1" hidden="1" x14ac:dyDescent="0.2"/>
    <row r="230" s="723" customFormat="1" hidden="1" x14ac:dyDescent="0.2"/>
    <row r="231" s="723" customFormat="1" hidden="1" x14ac:dyDescent="0.2"/>
    <row r="232" s="723" customFormat="1" hidden="1" x14ac:dyDescent="0.2"/>
    <row r="233" s="723" customFormat="1" hidden="1" x14ac:dyDescent="0.2"/>
    <row r="234" s="723" customFormat="1" hidden="1" x14ac:dyDescent="0.2"/>
    <row r="235" s="723" customFormat="1" hidden="1" x14ac:dyDescent="0.2"/>
    <row r="236" s="723" customFormat="1" hidden="1" x14ac:dyDescent="0.2"/>
    <row r="237" s="723" customFormat="1" hidden="1" x14ac:dyDescent="0.2"/>
    <row r="238" s="723" customFormat="1" hidden="1" x14ac:dyDescent="0.2"/>
    <row r="239" s="723" customFormat="1" hidden="1" x14ac:dyDescent="0.2"/>
    <row r="240" s="723" customFormat="1" hidden="1" x14ac:dyDescent="0.2"/>
    <row r="241" s="723" customFormat="1" hidden="1" x14ac:dyDescent="0.2"/>
    <row r="242" s="723" customFormat="1" hidden="1" x14ac:dyDescent="0.2"/>
    <row r="243" s="723" customFormat="1" hidden="1" x14ac:dyDescent="0.2"/>
    <row r="244" s="723" customFormat="1" hidden="1" x14ac:dyDescent="0.2"/>
    <row r="245" s="723" customFormat="1" hidden="1" x14ac:dyDescent="0.2"/>
    <row r="246" s="723" customFormat="1" hidden="1" x14ac:dyDescent="0.2"/>
    <row r="247" s="723" customFormat="1" hidden="1" x14ac:dyDescent="0.2"/>
    <row r="248" s="723" customFormat="1" hidden="1" x14ac:dyDescent="0.2"/>
    <row r="249" s="723" customFormat="1" hidden="1" x14ac:dyDescent="0.2"/>
    <row r="250" s="723" customFormat="1" hidden="1" x14ac:dyDescent="0.2"/>
    <row r="251" s="723" customFormat="1" hidden="1" x14ac:dyDescent="0.2"/>
    <row r="252" s="723" customFormat="1" hidden="1" x14ac:dyDescent="0.2"/>
    <row r="253" s="723" customFormat="1" hidden="1" x14ac:dyDescent="0.2"/>
    <row r="254" s="723" customFormat="1" hidden="1" x14ac:dyDescent="0.2"/>
    <row r="255" s="723" customFormat="1" hidden="1" x14ac:dyDescent="0.2"/>
    <row r="256" s="723" customFormat="1" hidden="1" x14ac:dyDescent="0.2"/>
    <row r="257" s="723" customFormat="1" hidden="1" x14ac:dyDescent="0.2"/>
    <row r="258" s="723" customFormat="1" hidden="1" x14ac:dyDescent="0.2"/>
    <row r="259" s="723" customFormat="1" hidden="1" x14ac:dyDescent="0.2"/>
    <row r="260" s="723" customFormat="1" hidden="1" x14ac:dyDescent="0.2"/>
    <row r="261" s="723" customFormat="1" hidden="1" x14ac:dyDescent="0.2"/>
    <row r="262" s="723" customFormat="1" hidden="1" x14ac:dyDescent="0.2"/>
    <row r="263" s="723" customFormat="1" hidden="1" x14ac:dyDescent="0.2"/>
    <row r="264" s="723" customFormat="1" hidden="1" x14ac:dyDescent="0.2"/>
    <row r="265" s="723" customFormat="1" hidden="1" x14ac:dyDescent="0.2"/>
    <row r="266" s="723" customFormat="1" hidden="1" x14ac:dyDescent="0.2"/>
    <row r="267" s="723" customFormat="1" hidden="1" x14ac:dyDescent="0.2"/>
    <row r="268" s="723" customFormat="1" hidden="1" x14ac:dyDescent="0.2"/>
    <row r="269" s="723" customFormat="1" hidden="1" x14ac:dyDescent="0.2"/>
    <row r="270" s="723" customFormat="1" hidden="1" x14ac:dyDescent="0.2"/>
    <row r="271" s="723" customFormat="1" hidden="1" x14ac:dyDescent="0.2"/>
    <row r="272" s="723" customFormat="1" hidden="1" x14ac:dyDescent="0.2"/>
    <row r="273" s="723" customFormat="1" hidden="1" x14ac:dyDescent="0.2"/>
    <row r="274" s="723" customFormat="1" hidden="1" x14ac:dyDescent="0.2"/>
    <row r="275" s="723" customFormat="1" hidden="1" x14ac:dyDescent="0.2"/>
    <row r="276" s="723" customFormat="1" hidden="1" x14ac:dyDescent="0.2"/>
    <row r="277" s="723" customFormat="1" hidden="1" x14ac:dyDescent="0.2"/>
    <row r="278" s="723" customFormat="1" hidden="1" x14ac:dyDescent="0.2"/>
    <row r="279" s="723" customFormat="1" hidden="1" x14ac:dyDescent="0.2"/>
    <row r="280" s="723" customFormat="1" hidden="1" x14ac:dyDescent="0.2"/>
    <row r="281" s="723" customFormat="1" hidden="1" x14ac:dyDescent="0.2"/>
    <row r="282" s="723" customFormat="1" hidden="1" x14ac:dyDescent="0.2"/>
    <row r="283" s="723" customFormat="1" hidden="1" x14ac:dyDescent="0.2"/>
    <row r="284" s="723" customFormat="1" hidden="1" x14ac:dyDescent="0.2"/>
    <row r="285" s="723" customFormat="1" hidden="1" x14ac:dyDescent="0.2"/>
    <row r="286" s="723" customFormat="1" hidden="1" x14ac:dyDescent="0.2"/>
    <row r="287" s="723" customFormat="1" hidden="1" x14ac:dyDescent="0.2"/>
    <row r="288" s="723" customFormat="1" hidden="1" x14ac:dyDescent="0.2"/>
    <row r="289" s="723" customFormat="1" hidden="1" x14ac:dyDescent="0.2"/>
    <row r="290" s="723" customFormat="1" hidden="1" x14ac:dyDescent="0.2"/>
    <row r="291" s="723" customFormat="1" hidden="1" x14ac:dyDescent="0.2"/>
    <row r="292" s="723" customFormat="1" hidden="1" x14ac:dyDescent="0.2"/>
    <row r="293" s="723" customFormat="1" hidden="1" x14ac:dyDescent="0.2"/>
    <row r="294" s="723" customFormat="1" x14ac:dyDescent="0.2"/>
    <row r="295" s="723" customFormat="1" x14ac:dyDescent="0.2"/>
    <row r="296" s="723" customFormat="1" x14ac:dyDescent="0.2"/>
    <row r="297" s="723" customFormat="1" x14ac:dyDescent="0.2"/>
    <row r="298" s="723" customFormat="1" x14ac:dyDescent="0.2"/>
    <row r="299" s="723" customFormat="1" x14ac:dyDescent="0.2"/>
    <row r="300" s="723" customFormat="1" x14ac:dyDescent="0.2"/>
    <row r="301" s="723" customFormat="1" x14ac:dyDescent="0.2"/>
    <row r="302" s="723" customFormat="1" x14ac:dyDescent="0.2"/>
    <row r="303" s="723" customFormat="1" x14ac:dyDescent="0.2"/>
    <row r="304" s="723" customFormat="1" x14ac:dyDescent="0.2"/>
    <row r="305" s="723" customFormat="1" x14ac:dyDescent="0.2"/>
    <row r="306" s="723" customFormat="1" x14ac:dyDescent="0.2"/>
    <row r="307" s="723" customFormat="1" x14ac:dyDescent="0.2"/>
    <row r="308" s="723" customFormat="1" x14ac:dyDescent="0.2"/>
    <row r="309" s="723" customFormat="1" x14ac:dyDescent="0.2"/>
    <row r="310" s="723" customFormat="1" x14ac:dyDescent="0.2"/>
    <row r="311" s="723" customFormat="1" x14ac:dyDescent="0.2"/>
    <row r="312" s="723" customFormat="1" x14ac:dyDescent="0.2"/>
  </sheetData>
  <sheetProtection password="8366" sheet="1" objects="1" scenarios="1"/>
  <mergeCells count="4">
    <mergeCell ref="K5:K6"/>
    <mergeCell ref="N5:N6"/>
    <mergeCell ref="P5:P6"/>
    <mergeCell ref="R5:R6"/>
  </mergeCells>
  <dataValidations count="1">
    <dataValidation allowBlank="1" showErrorMessage="1" sqref="R1"/>
  </dataValidations>
  <pageMargins left="0.34" right="0.34" top="0.5" bottom="0.4" header="0.2" footer="0.2"/>
  <pageSetup paperSize="9" scale="85" orientation="portrait" r:id="rId1"/>
  <headerFooter alignWithMargins="0">
    <oddFooter>&amp;L&amp;8&amp;A&amp;R&amp;8&amp;P of &amp;N</oddFooter>
  </headerFooter>
  <rowBreaks count="1" manualBreakCount="1">
    <brk id="81" max="17" man="1"/>
  </rowBreaks>
  <colBreaks count="1" manualBreakCount="1">
    <brk id="18" max="1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78"/>
  <sheetViews>
    <sheetView tabSelected="1" view="pageBreakPreview" topLeftCell="A43" zoomScale="145" zoomScaleNormal="100" zoomScaleSheetLayoutView="145" workbookViewId="0">
      <selection activeCell="B1" sqref="B1"/>
    </sheetView>
  </sheetViews>
  <sheetFormatPr defaultColWidth="0" defaultRowHeight="11.25" zeroHeight="1" x14ac:dyDescent="0.2"/>
  <cols>
    <col min="1" max="1" width="2.140625" style="66" customWidth="1"/>
    <col min="2" max="2" width="5.7109375" style="66" customWidth="1"/>
    <col min="3" max="4" width="2.140625" style="66" customWidth="1"/>
    <col min="5" max="7" width="18.7109375" style="66" customWidth="1"/>
    <col min="8" max="8" width="3.28515625" style="66" customWidth="1"/>
    <col min="9" max="9" width="6.140625" style="66" customWidth="1"/>
    <col min="10" max="10" width="14.28515625" style="66" customWidth="1"/>
    <col min="11" max="11" width="1.7109375" style="69" hidden="1" customWidth="1"/>
    <col min="12" max="12" width="35.42578125" style="69" hidden="1" customWidth="1"/>
    <col min="13" max="13" width="2.28515625" style="66" customWidth="1"/>
    <col min="14" max="16384" width="0" style="66" hidden="1"/>
  </cols>
  <sheetData>
    <row r="1" spans="1:15" s="62" customFormat="1" ht="13.5" thickBot="1" x14ac:dyDescent="0.3">
      <c r="B1" s="30" t="s">
        <v>241</v>
      </c>
      <c r="C1" s="63"/>
      <c r="D1" s="63"/>
      <c r="E1" s="63"/>
      <c r="H1" s="63"/>
      <c r="I1" s="32" t="s">
        <v>656</v>
      </c>
      <c r="J1" s="64" t="str">
        <f>IF('Sec A Balance Sheet'!J1=0," ",'Sec A Balance Sheet'!J1)</f>
        <v>USD '000</v>
      </c>
      <c r="M1" s="65"/>
    </row>
    <row r="2" spans="1:15" s="62" customFormat="1" ht="12.75" x14ac:dyDescent="0.25">
      <c r="A2" s="66"/>
      <c r="B2" s="30" t="s">
        <v>242</v>
      </c>
      <c r="C2" s="66"/>
      <c r="D2" s="66"/>
      <c r="E2" s="66"/>
      <c r="F2" s="66"/>
      <c r="G2" s="66"/>
      <c r="H2" s="66"/>
      <c r="I2" s="66"/>
      <c r="J2" s="66"/>
      <c r="K2" s="69"/>
      <c r="L2" s="69"/>
      <c r="M2" s="66"/>
      <c r="O2" s="66"/>
    </row>
    <row r="3" spans="1:15" s="62" customFormat="1" ht="12.75" x14ac:dyDescent="0.25">
      <c r="A3" s="66"/>
      <c r="B3" s="30"/>
      <c r="C3" s="66"/>
      <c r="D3" s="66"/>
      <c r="E3" s="66"/>
      <c r="F3" s="66"/>
      <c r="G3" s="66"/>
      <c r="H3" s="66"/>
      <c r="I3" s="66"/>
      <c r="J3" s="66"/>
      <c r="K3" s="69"/>
      <c r="L3" s="69"/>
      <c r="M3" s="66"/>
      <c r="O3" s="66"/>
    </row>
    <row r="4" spans="1:15" s="62" customFormat="1" x14ac:dyDescent="0.2">
      <c r="A4" s="66"/>
      <c r="B4" s="33"/>
      <c r="C4" s="34"/>
      <c r="D4" s="35"/>
      <c r="E4" s="35"/>
      <c r="F4" s="35"/>
      <c r="G4" s="35"/>
      <c r="H4" s="35"/>
      <c r="I4" s="35"/>
      <c r="J4" s="747" t="str">
        <f>J1</f>
        <v>USD '000</v>
      </c>
      <c r="K4" s="36"/>
      <c r="L4" s="748" t="s">
        <v>995</v>
      </c>
      <c r="M4" s="66"/>
      <c r="O4" s="66"/>
    </row>
    <row r="5" spans="1:15" s="62" customFormat="1" x14ac:dyDescent="0.2">
      <c r="A5" s="66"/>
      <c r="M5" s="66"/>
      <c r="O5" s="66"/>
    </row>
    <row r="6" spans="1:15" x14ac:dyDescent="0.2">
      <c r="B6" s="67" t="s">
        <v>162</v>
      </c>
      <c r="C6" s="66" t="s">
        <v>375</v>
      </c>
      <c r="J6" s="60"/>
      <c r="K6" s="743"/>
      <c r="L6" s="741"/>
    </row>
    <row r="7" spans="1:15" x14ac:dyDescent="0.2">
      <c r="B7" s="67" t="s">
        <v>163</v>
      </c>
      <c r="C7" s="66" t="s">
        <v>376</v>
      </c>
      <c r="J7" s="60"/>
      <c r="K7" s="743"/>
      <c r="L7" s="741"/>
    </row>
    <row r="8" spans="1:15" x14ac:dyDescent="0.2">
      <c r="B8" s="67" t="s">
        <v>164</v>
      </c>
      <c r="C8" s="66" t="s">
        <v>377</v>
      </c>
      <c r="F8" s="68"/>
      <c r="J8" s="60"/>
      <c r="K8" s="743"/>
      <c r="L8" s="741"/>
    </row>
    <row r="9" spans="1:15" ht="12" thickBot="1" x14ac:dyDescent="0.25">
      <c r="B9" s="67" t="s">
        <v>165</v>
      </c>
      <c r="C9" s="66" t="s">
        <v>378</v>
      </c>
      <c r="I9" s="66" t="s">
        <v>346</v>
      </c>
      <c r="J9" s="61"/>
      <c r="K9" s="743"/>
      <c r="L9" s="741"/>
    </row>
    <row r="10" spans="1:15" ht="12" thickBot="1" x14ac:dyDescent="0.25">
      <c r="B10" s="47" t="s">
        <v>166</v>
      </c>
      <c r="C10" s="68" t="s">
        <v>379</v>
      </c>
      <c r="J10" s="48">
        <f>SUM(J6:J9)</f>
        <v>0</v>
      </c>
      <c r="K10" s="744"/>
      <c r="L10" s="744"/>
    </row>
    <row r="11" spans="1:15" x14ac:dyDescent="0.2">
      <c r="A11" s="69"/>
      <c r="B11" s="69"/>
      <c r="C11" s="69"/>
      <c r="D11" s="69"/>
      <c r="E11" s="69"/>
      <c r="F11" s="69"/>
      <c r="G11" s="69"/>
      <c r="H11" s="69"/>
      <c r="I11" s="69"/>
      <c r="J11" s="70"/>
      <c r="K11" s="742"/>
      <c r="L11" s="742"/>
      <c r="M11" s="69"/>
    </row>
    <row r="12" spans="1:15" s="69" customFormat="1" x14ac:dyDescent="0.2">
      <c r="B12" s="71" t="s">
        <v>167</v>
      </c>
      <c r="C12" s="69" t="s">
        <v>380</v>
      </c>
      <c r="J12" s="60"/>
      <c r="K12" s="743"/>
      <c r="L12" s="741"/>
    </row>
    <row r="13" spans="1:15" s="69" customFormat="1" x14ac:dyDescent="0.2">
      <c r="B13" s="71" t="s">
        <v>168</v>
      </c>
      <c r="C13" s="69" t="s">
        <v>381</v>
      </c>
      <c r="J13" s="60"/>
      <c r="K13" s="743"/>
      <c r="L13" s="741"/>
    </row>
    <row r="14" spans="1:15" s="69" customFormat="1" ht="12" thickBot="1" x14ac:dyDescent="0.25">
      <c r="B14" s="71" t="s">
        <v>169</v>
      </c>
      <c r="C14" s="69" t="s">
        <v>382</v>
      </c>
      <c r="J14" s="60"/>
      <c r="K14" s="743"/>
      <c r="L14" s="741"/>
    </row>
    <row r="15" spans="1:15" s="69" customFormat="1" ht="12" thickBot="1" x14ac:dyDescent="0.25">
      <c r="B15" s="72" t="s">
        <v>170</v>
      </c>
      <c r="C15" s="73" t="s">
        <v>383</v>
      </c>
      <c r="J15" s="48">
        <f>SUM(J12:J14)</f>
        <v>0</v>
      </c>
      <c r="K15" s="744"/>
      <c r="L15" s="744"/>
    </row>
    <row r="16" spans="1:15" s="69" customFormat="1" ht="12" thickBot="1" x14ac:dyDescent="0.25">
      <c r="B16" s="72"/>
      <c r="C16" s="73"/>
    </row>
    <row r="17" spans="1:13" s="69" customFormat="1" ht="12" thickBot="1" x14ac:dyDescent="0.25">
      <c r="B17" s="72" t="s">
        <v>171</v>
      </c>
      <c r="C17" s="73" t="s">
        <v>384</v>
      </c>
      <c r="J17" s="48">
        <f>J10-J15</f>
        <v>0</v>
      </c>
      <c r="K17" s="744"/>
      <c r="L17" s="744"/>
    </row>
    <row r="18" spans="1:13" s="69" customFormat="1" x14ac:dyDescent="0.2">
      <c r="J18" s="74"/>
      <c r="K18" s="742"/>
      <c r="L18" s="742"/>
    </row>
    <row r="19" spans="1:13" s="69" customFormat="1" x14ac:dyDescent="0.2">
      <c r="B19" s="71" t="s">
        <v>172</v>
      </c>
      <c r="C19" s="69" t="s">
        <v>179</v>
      </c>
      <c r="J19" s="60"/>
      <c r="K19" s="743"/>
      <c r="L19" s="741"/>
    </row>
    <row r="20" spans="1:13" s="69" customFormat="1" x14ac:dyDescent="0.2">
      <c r="B20" s="71" t="s">
        <v>192</v>
      </c>
      <c r="C20" s="69" t="s">
        <v>385</v>
      </c>
      <c r="J20" s="60"/>
      <c r="K20" s="743"/>
      <c r="L20" s="741"/>
    </row>
    <row r="21" spans="1:13" s="69" customFormat="1" x14ac:dyDescent="0.2">
      <c r="B21" s="71" t="s">
        <v>386</v>
      </c>
      <c r="C21" s="69" t="s">
        <v>387</v>
      </c>
      <c r="J21" s="60"/>
      <c r="K21" s="743"/>
      <c r="L21" s="741"/>
    </row>
    <row r="22" spans="1:13" s="69" customFormat="1" x14ac:dyDescent="0.2">
      <c r="B22" s="71" t="s">
        <v>388</v>
      </c>
      <c r="C22" s="69" t="s">
        <v>180</v>
      </c>
      <c r="J22" s="60"/>
      <c r="K22" s="743"/>
      <c r="L22" s="741"/>
    </row>
    <row r="23" spans="1:13" s="69" customFormat="1" x14ac:dyDescent="0.2">
      <c r="B23" s="71" t="s">
        <v>389</v>
      </c>
      <c r="C23" s="69" t="s">
        <v>182</v>
      </c>
      <c r="J23" s="60"/>
      <c r="K23" s="743"/>
      <c r="L23" s="741"/>
    </row>
    <row r="24" spans="1:13" s="69" customFormat="1" x14ac:dyDescent="0.2">
      <c r="A24" s="66"/>
      <c r="B24" s="71" t="s">
        <v>390</v>
      </c>
      <c r="C24" s="66" t="s">
        <v>391</v>
      </c>
      <c r="D24" s="66"/>
      <c r="E24" s="66"/>
      <c r="F24" s="66"/>
      <c r="G24" s="66"/>
      <c r="H24" s="66"/>
      <c r="I24" s="66"/>
      <c r="J24" s="60"/>
      <c r="K24" s="743"/>
      <c r="L24" s="741"/>
      <c r="M24" s="66"/>
    </row>
    <row r="25" spans="1:13" x14ac:dyDescent="0.2">
      <c r="B25" s="71" t="s">
        <v>392</v>
      </c>
      <c r="C25" s="66" t="s">
        <v>888</v>
      </c>
      <c r="J25" s="60"/>
      <c r="K25" s="743"/>
      <c r="L25" s="741"/>
    </row>
    <row r="26" spans="1:13" x14ac:dyDescent="0.2">
      <c r="B26" s="71" t="s">
        <v>393</v>
      </c>
      <c r="C26" s="66" t="s">
        <v>394</v>
      </c>
      <c r="J26" s="60"/>
      <c r="K26" s="743"/>
      <c r="L26" s="741"/>
    </row>
    <row r="27" spans="1:13" ht="12" thickBot="1" x14ac:dyDescent="0.25">
      <c r="B27" s="71" t="s">
        <v>395</v>
      </c>
      <c r="C27" s="66" t="s">
        <v>396</v>
      </c>
      <c r="J27" s="60"/>
      <c r="K27" s="743"/>
      <c r="L27" s="741"/>
    </row>
    <row r="28" spans="1:13" ht="12" thickBot="1" x14ac:dyDescent="0.25">
      <c r="B28" s="72" t="s">
        <v>397</v>
      </c>
      <c r="C28" s="68" t="s">
        <v>398</v>
      </c>
      <c r="J28" s="48">
        <f>SUM(J17:J27)</f>
        <v>0</v>
      </c>
      <c r="K28" s="744"/>
      <c r="L28" s="744"/>
    </row>
    <row r="29" spans="1:13" x14ac:dyDescent="0.2">
      <c r="J29" s="75"/>
      <c r="K29" s="745"/>
      <c r="L29" s="745"/>
    </row>
    <row r="30" spans="1:13" x14ac:dyDescent="0.2">
      <c r="B30" s="71" t="s">
        <v>402</v>
      </c>
      <c r="C30" s="66" t="s">
        <v>403</v>
      </c>
      <c r="J30" s="60"/>
      <c r="K30" s="743"/>
      <c r="L30" s="741"/>
    </row>
    <row r="31" spans="1:13" x14ac:dyDescent="0.2">
      <c r="B31" s="71" t="s">
        <v>404</v>
      </c>
      <c r="C31" s="66" t="s">
        <v>405</v>
      </c>
      <c r="J31" s="60"/>
      <c r="K31" s="743"/>
      <c r="L31" s="741"/>
    </row>
    <row r="32" spans="1:13" x14ac:dyDescent="0.2">
      <c r="B32" s="67" t="s">
        <v>406</v>
      </c>
      <c r="C32" s="66" t="s">
        <v>687</v>
      </c>
      <c r="J32" s="60"/>
      <c r="K32" s="743"/>
      <c r="L32" s="741"/>
    </row>
    <row r="33" spans="2:12" x14ac:dyDescent="0.2">
      <c r="B33" s="67" t="s">
        <v>407</v>
      </c>
      <c r="C33" s="66" t="s">
        <v>409</v>
      </c>
      <c r="J33" s="60"/>
      <c r="K33" s="743"/>
      <c r="L33" s="741"/>
    </row>
    <row r="34" spans="2:12" x14ac:dyDescent="0.2">
      <c r="B34" s="67" t="s">
        <v>749</v>
      </c>
      <c r="C34" s="66" t="s">
        <v>154</v>
      </c>
      <c r="J34" s="76">
        <f>J35+J36+J37</f>
        <v>0</v>
      </c>
      <c r="K34" s="742"/>
      <c r="L34" s="742"/>
    </row>
    <row r="35" spans="2:12" x14ac:dyDescent="0.2">
      <c r="B35" s="67" t="s">
        <v>889</v>
      </c>
      <c r="D35" s="66" t="s">
        <v>436</v>
      </c>
      <c r="J35" s="60"/>
      <c r="K35" s="743"/>
      <c r="L35" s="741"/>
    </row>
    <row r="36" spans="2:12" x14ac:dyDescent="0.2">
      <c r="B36" s="67" t="s">
        <v>890</v>
      </c>
      <c r="D36" s="66" t="s">
        <v>437</v>
      </c>
      <c r="J36" s="60"/>
      <c r="K36" s="743"/>
      <c r="L36" s="741"/>
    </row>
    <row r="37" spans="2:12" x14ac:dyDescent="0.2">
      <c r="B37" s="67" t="s">
        <v>891</v>
      </c>
      <c r="D37" s="66" t="s">
        <v>871</v>
      </c>
      <c r="J37" s="60"/>
      <c r="K37" s="743"/>
      <c r="L37" s="741"/>
    </row>
    <row r="38" spans="2:12" ht="12" thickBot="1" x14ac:dyDescent="0.25">
      <c r="B38" s="67" t="s">
        <v>438</v>
      </c>
      <c r="C38" s="66" t="s">
        <v>439</v>
      </c>
      <c r="J38" s="60"/>
      <c r="K38" s="743"/>
      <c r="L38" s="741"/>
    </row>
    <row r="39" spans="2:12" ht="12" thickBot="1" x14ac:dyDescent="0.25">
      <c r="B39" s="47" t="s">
        <v>440</v>
      </c>
      <c r="C39" s="68" t="s">
        <v>155</v>
      </c>
      <c r="J39" s="48">
        <f>SUM(J30:J34)+J38</f>
        <v>0</v>
      </c>
      <c r="K39" s="744"/>
      <c r="L39" s="744"/>
    </row>
    <row r="40" spans="2:12" ht="12" thickBot="1" x14ac:dyDescent="0.25">
      <c r="B40" s="47" t="s">
        <v>441</v>
      </c>
      <c r="C40" s="68" t="s">
        <v>442</v>
      </c>
      <c r="J40" s="48">
        <f>J28-J39</f>
        <v>0</v>
      </c>
      <c r="K40" s="744"/>
      <c r="L40" s="744"/>
    </row>
    <row r="41" spans="2:12" x14ac:dyDescent="0.2">
      <c r="C41" s="68"/>
      <c r="J41" s="75"/>
      <c r="K41" s="745"/>
      <c r="L41" s="745"/>
    </row>
    <row r="42" spans="2:12" x14ac:dyDescent="0.2">
      <c r="B42" s="67" t="s">
        <v>443</v>
      </c>
      <c r="C42" s="66" t="s">
        <v>444</v>
      </c>
      <c r="J42" s="60"/>
      <c r="K42" s="743"/>
      <c r="L42" s="741"/>
    </row>
    <row r="43" spans="2:12" x14ac:dyDescent="0.2">
      <c r="B43" s="67" t="s">
        <v>319</v>
      </c>
      <c r="C43" s="66" t="s">
        <v>254</v>
      </c>
      <c r="J43" s="60"/>
      <c r="K43" s="743"/>
      <c r="L43" s="741"/>
    </row>
    <row r="44" spans="2:12" x14ac:dyDescent="0.2">
      <c r="B44" s="67" t="s">
        <v>255</v>
      </c>
      <c r="C44" s="66" t="s">
        <v>256</v>
      </c>
      <c r="J44" s="60"/>
      <c r="K44" s="743"/>
      <c r="L44" s="741"/>
    </row>
    <row r="45" spans="2:12" ht="12" thickBot="1" x14ac:dyDescent="0.25">
      <c r="B45" s="67" t="s">
        <v>257</v>
      </c>
      <c r="C45" s="66" t="s">
        <v>258</v>
      </c>
      <c r="J45" s="60"/>
      <c r="K45" s="743"/>
      <c r="L45" s="741"/>
    </row>
    <row r="46" spans="2:12" ht="12" thickBot="1" x14ac:dyDescent="0.25">
      <c r="B46" s="47" t="s">
        <v>259</v>
      </c>
      <c r="C46" s="68" t="s">
        <v>240</v>
      </c>
      <c r="J46" s="48">
        <f>SUM(J40:J45)</f>
        <v>0</v>
      </c>
      <c r="K46" s="744"/>
      <c r="L46" s="744"/>
    </row>
    <row r="47" spans="2:12" x14ac:dyDescent="0.2">
      <c r="J47" s="75"/>
      <c r="K47" s="745"/>
      <c r="L47" s="745"/>
    </row>
    <row r="48" spans="2:12" x14ac:dyDescent="0.2">
      <c r="B48" s="68" t="s">
        <v>315</v>
      </c>
      <c r="J48" s="75"/>
      <c r="K48" s="745"/>
      <c r="L48" s="745"/>
    </row>
    <row r="49" spans="1:13" x14ac:dyDescent="0.2">
      <c r="J49" s="75"/>
      <c r="K49" s="745"/>
      <c r="L49" s="745"/>
    </row>
    <row r="50" spans="1:13" x14ac:dyDescent="0.2">
      <c r="B50" s="67" t="s">
        <v>446</v>
      </c>
      <c r="C50" s="66" t="s">
        <v>42</v>
      </c>
      <c r="J50" s="60"/>
      <c r="K50" s="743"/>
      <c r="L50" s="741"/>
    </row>
    <row r="51" spans="1:13" ht="3.75" customHeight="1" x14ac:dyDescent="0.2">
      <c r="J51" s="75"/>
      <c r="K51" s="745"/>
      <c r="L51" s="745"/>
    </row>
    <row r="52" spans="1:13" x14ac:dyDescent="0.2">
      <c r="B52" s="67" t="s">
        <v>316</v>
      </c>
      <c r="C52" s="66" t="s">
        <v>43</v>
      </c>
      <c r="I52" s="69"/>
      <c r="J52" s="60"/>
      <c r="K52" s="743"/>
      <c r="L52" s="741"/>
    </row>
    <row r="53" spans="1:13" x14ac:dyDescent="0.2">
      <c r="D53" s="77"/>
    </row>
    <row r="54" spans="1:13" ht="12" thickBot="1" x14ac:dyDescent="0.25">
      <c r="A54" s="78"/>
      <c r="B54" s="79" t="s">
        <v>681</v>
      </c>
      <c r="C54" s="78"/>
      <c r="D54" s="78"/>
      <c r="E54" s="80"/>
      <c r="F54" s="80"/>
      <c r="G54" s="80"/>
      <c r="H54" s="81"/>
      <c r="I54" s="78"/>
      <c r="J54" s="81"/>
      <c r="K54" s="746"/>
      <c r="L54" s="746"/>
      <c r="M54" s="81"/>
    </row>
    <row r="55" spans="1:13" s="80" customFormat="1" ht="12" thickBot="1" x14ac:dyDescent="0.25">
      <c r="A55" s="78"/>
      <c r="B55" s="82"/>
      <c r="C55" s="78"/>
      <c r="D55" s="80" t="s">
        <v>313</v>
      </c>
      <c r="H55" s="81"/>
      <c r="I55" s="78"/>
      <c r="J55" s="81"/>
      <c r="K55" s="746"/>
      <c r="L55" s="746"/>
      <c r="M55" s="81"/>
    </row>
    <row r="56" spans="1:13" s="80" customFormat="1" ht="12" thickBot="1" x14ac:dyDescent="0.25">
      <c r="A56" s="78"/>
      <c r="B56" s="83"/>
      <c r="C56" s="78"/>
      <c r="D56" s="80" t="s">
        <v>314</v>
      </c>
      <c r="H56" s="81"/>
      <c r="I56" s="78"/>
      <c r="J56" s="81"/>
      <c r="K56" s="746"/>
      <c r="L56" s="746"/>
      <c r="M56" s="81"/>
    </row>
    <row r="57" spans="1:13" s="80" customFormat="1" x14ac:dyDescent="0.2">
      <c r="A57" s="78"/>
      <c r="B57" s="84" t="s">
        <v>162</v>
      </c>
      <c r="C57" s="85"/>
      <c r="D57" s="872" t="s">
        <v>317</v>
      </c>
      <c r="E57" s="872"/>
      <c r="F57" s="872"/>
      <c r="G57" s="872"/>
      <c r="H57" s="872"/>
      <c r="I57" s="872"/>
      <c r="J57" s="872"/>
      <c r="K57" s="633"/>
      <c r="L57" s="633"/>
      <c r="M57" s="86"/>
    </row>
    <row r="58" spans="1:13" s="80" customFormat="1" x14ac:dyDescent="0.2">
      <c r="A58" s="66"/>
      <c r="B58" s="84" t="s">
        <v>163</v>
      </c>
      <c r="C58" s="66"/>
      <c r="D58" s="872" t="s">
        <v>181</v>
      </c>
      <c r="E58" s="872"/>
      <c r="F58" s="872"/>
      <c r="G58" s="872"/>
      <c r="H58" s="872"/>
      <c r="I58" s="872"/>
      <c r="J58" s="872"/>
      <c r="K58" s="633"/>
      <c r="L58" s="633"/>
      <c r="M58" s="66"/>
    </row>
    <row r="59" spans="1:13" s="80" customFormat="1" ht="11.25" customHeight="1" x14ac:dyDescent="0.2">
      <c r="A59" s="66"/>
      <c r="B59" s="750" t="s">
        <v>164</v>
      </c>
      <c r="C59" s="85"/>
      <c r="D59" s="873" t="s">
        <v>997</v>
      </c>
      <c r="E59" s="873"/>
      <c r="F59" s="873"/>
      <c r="G59" s="873"/>
      <c r="H59" s="873"/>
      <c r="I59" s="873"/>
      <c r="J59" s="873"/>
      <c r="K59" s="873"/>
      <c r="L59" s="873"/>
      <c r="M59" s="66"/>
    </row>
    <row r="60" spans="1:13" s="80" customFormat="1" ht="11.25" customHeight="1" x14ac:dyDescent="0.2">
      <c r="A60" s="66"/>
      <c r="B60" s="84"/>
      <c r="C60" s="66"/>
      <c r="D60" s="872"/>
      <c r="E60" s="872"/>
      <c r="F60" s="872"/>
      <c r="G60" s="872"/>
      <c r="H60" s="872"/>
      <c r="I60" s="872"/>
      <c r="J60" s="872"/>
      <c r="K60" s="633"/>
      <c r="L60" s="633"/>
      <c r="M60" s="66"/>
    </row>
    <row r="61" spans="1:13" hidden="1" x14ac:dyDescent="0.2">
      <c r="C61" s="68"/>
    </row>
    <row r="62" spans="1:13" hidden="1" x14ac:dyDescent="0.2"/>
    <row r="63" spans="1:13" hidden="1" x14ac:dyDescent="0.2"/>
    <row r="64" spans="1: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sheetData>
  <sheetProtection password="8366" sheet="1" objects="1" scenarios="1"/>
  <mergeCells count="4">
    <mergeCell ref="D57:J57"/>
    <mergeCell ref="D58:J58"/>
    <mergeCell ref="D60:J60"/>
    <mergeCell ref="D59:L59"/>
  </mergeCells>
  <phoneticPr fontId="12" type="noConversion"/>
  <dataValidations count="1">
    <dataValidation allowBlank="1" showErrorMessage="1" sqref="J1"/>
  </dataValidations>
  <pageMargins left="0.34" right="0.34" top="0.5" bottom="0.4" header="0.2" footer="0.2"/>
  <pageSetup orientation="portrait" r:id="rId1"/>
  <headerFooter alignWithMargins="0">
    <oddFooter>&amp;L&amp;8&amp;A&amp;R&amp;8&amp;P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N102"/>
  <sheetViews>
    <sheetView showGridLines="0" showRowColHeaders="0" workbookViewId="0">
      <selection activeCell="L1" sqref="L1"/>
    </sheetView>
  </sheetViews>
  <sheetFormatPr defaultColWidth="0" defaultRowHeight="11.25" zeroHeight="1" x14ac:dyDescent="0.2"/>
  <cols>
    <col min="1" max="1" width="2.140625" style="66" customWidth="1"/>
    <col min="2" max="2" width="5.7109375" style="66" customWidth="1"/>
    <col min="3" max="4" width="2.140625" style="66" customWidth="1"/>
    <col min="5" max="6" width="18.7109375" style="66" customWidth="1"/>
    <col min="7" max="7" width="16.85546875" style="66" customWidth="1"/>
    <col min="8" max="8" width="1.5703125" style="66" customWidth="1"/>
    <col min="9" max="9" width="15.42578125" style="66" customWidth="1"/>
    <col min="10" max="10" width="1.42578125" style="66" customWidth="1"/>
    <col min="11" max="11" width="15.42578125" style="66" customWidth="1"/>
    <col min="12" max="12" width="2.28515625" style="66" customWidth="1"/>
    <col min="13" max="16384" width="0" style="66" hidden="1"/>
  </cols>
  <sheetData>
    <row r="1" spans="1:14" s="62" customFormat="1" ht="13.5" thickBot="1" x14ac:dyDescent="0.3">
      <c r="B1" s="30" t="s">
        <v>241</v>
      </c>
      <c r="C1" s="63"/>
      <c r="D1" s="63"/>
      <c r="E1" s="63"/>
      <c r="I1" s="63"/>
      <c r="J1" s="32" t="s">
        <v>656</v>
      </c>
      <c r="K1" s="64" t="str">
        <f>IF('Sec A Balance Sheet'!J1=0," ",'Sec A Balance Sheet'!J1)</f>
        <v>USD '000</v>
      </c>
      <c r="L1" s="65"/>
    </row>
    <row r="2" spans="1:14" s="62" customFormat="1" ht="12.75" x14ac:dyDescent="0.25">
      <c r="A2" s="66"/>
      <c r="B2" s="30" t="s">
        <v>686</v>
      </c>
      <c r="C2" s="66"/>
      <c r="D2" s="66"/>
      <c r="E2" s="66"/>
      <c r="F2" s="66"/>
      <c r="G2" s="66"/>
      <c r="H2" s="66"/>
      <c r="I2" s="66"/>
      <c r="J2" s="66"/>
      <c r="K2" s="66"/>
      <c r="L2" s="66"/>
      <c r="N2" s="66"/>
    </row>
    <row r="3" spans="1:14" s="62" customFormat="1" x14ac:dyDescent="0.2">
      <c r="A3" s="66"/>
      <c r="B3" s="66"/>
      <c r="C3" s="66"/>
      <c r="D3" s="66"/>
      <c r="E3" s="66"/>
      <c r="F3" s="66"/>
      <c r="G3" s="66"/>
      <c r="H3" s="66"/>
      <c r="I3" s="66"/>
      <c r="J3" s="66"/>
      <c r="K3" s="66"/>
      <c r="L3" s="66"/>
      <c r="N3" s="66"/>
    </row>
    <row r="4" spans="1:14" s="62" customFormat="1" ht="12" thickBot="1" x14ac:dyDescent="0.25">
      <c r="A4" s="66"/>
      <c r="B4" s="66"/>
      <c r="C4" s="66"/>
      <c r="D4" s="66"/>
      <c r="E4" s="66"/>
      <c r="F4" s="66"/>
      <c r="G4" s="66"/>
      <c r="H4" s="66"/>
      <c r="I4" s="66"/>
      <c r="J4" s="66"/>
      <c r="K4" s="66"/>
      <c r="L4" s="66"/>
      <c r="N4" s="66"/>
    </row>
    <row r="5" spans="1:14" s="62" customFormat="1" ht="17.25" customHeight="1" thickTop="1" thickBot="1" x14ac:dyDescent="0.25">
      <c r="A5" s="66"/>
      <c r="B5" s="66"/>
      <c r="C5" s="66"/>
      <c r="D5" s="66"/>
      <c r="E5" s="66"/>
      <c r="F5" s="66"/>
      <c r="I5" s="87" t="s">
        <v>586</v>
      </c>
      <c r="J5" s="88"/>
      <c r="K5" s="89" t="s">
        <v>587</v>
      </c>
      <c r="L5" s="66"/>
      <c r="N5" s="66"/>
    </row>
    <row r="6" spans="1:14" s="62" customFormat="1" ht="12" thickTop="1" x14ac:dyDescent="0.2">
      <c r="A6" s="66"/>
      <c r="B6" s="66"/>
      <c r="C6" s="66"/>
      <c r="D6" s="66"/>
      <c r="E6" s="66"/>
      <c r="F6" s="66"/>
      <c r="I6" s="66"/>
      <c r="J6" s="66"/>
      <c r="K6" s="66"/>
      <c r="L6" s="66"/>
      <c r="N6" s="66"/>
    </row>
    <row r="7" spans="1:14" s="62" customFormat="1" x14ac:dyDescent="0.2">
      <c r="A7" s="66"/>
      <c r="B7" s="47" t="s">
        <v>281</v>
      </c>
      <c r="C7" s="68" t="s">
        <v>588</v>
      </c>
      <c r="D7" s="66"/>
      <c r="E7" s="66"/>
      <c r="F7" s="66"/>
      <c r="I7" s="66"/>
      <c r="J7" s="66"/>
      <c r="K7" s="66"/>
      <c r="L7" s="66"/>
      <c r="N7" s="66"/>
    </row>
    <row r="8" spans="1:14" s="62" customFormat="1" ht="3.75" customHeight="1" x14ac:dyDescent="0.2">
      <c r="A8" s="66"/>
      <c r="B8" s="66"/>
      <c r="C8" s="66"/>
      <c r="D8" s="66"/>
      <c r="E8" s="66"/>
      <c r="F8" s="66"/>
      <c r="I8" s="66"/>
      <c r="J8" s="66"/>
      <c r="K8" s="66"/>
      <c r="L8" s="66"/>
      <c r="N8" s="66"/>
    </row>
    <row r="9" spans="1:14" s="62" customFormat="1" x14ac:dyDescent="0.2">
      <c r="A9" s="66"/>
      <c r="B9" s="67" t="s">
        <v>730</v>
      </c>
      <c r="C9" s="66"/>
      <c r="D9" s="62" t="s">
        <v>589</v>
      </c>
      <c r="E9" s="66"/>
      <c r="F9" s="66"/>
      <c r="I9" s="60"/>
      <c r="J9" s="75"/>
      <c r="K9" s="60"/>
      <c r="L9" s="66"/>
      <c r="N9" s="66"/>
    </row>
    <row r="10" spans="1:14" s="62" customFormat="1" ht="3.75" customHeight="1" x14ac:dyDescent="0.2">
      <c r="A10" s="66"/>
      <c r="B10" s="67"/>
      <c r="C10" s="66"/>
      <c r="E10" s="66"/>
      <c r="F10" s="66"/>
      <c r="I10" s="75"/>
      <c r="J10" s="75"/>
      <c r="K10" s="75"/>
      <c r="L10" s="66"/>
      <c r="N10" s="66"/>
    </row>
    <row r="11" spans="1:14" s="62" customFormat="1" x14ac:dyDescent="0.2">
      <c r="A11" s="66"/>
      <c r="B11" s="67" t="s">
        <v>590</v>
      </c>
      <c r="C11" s="66"/>
      <c r="D11" s="66" t="s">
        <v>591</v>
      </c>
      <c r="E11" s="66"/>
      <c r="F11" s="66"/>
      <c r="I11" s="60"/>
      <c r="J11" s="75"/>
      <c r="K11" s="60"/>
      <c r="L11" s="66"/>
      <c r="N11" s="66"/>
    </row>
    <row r="12" spans="1:14" s="62" customFormat="1" ht="3.75" customHeight="1" x14ac:dyDescent="0.2">
      <c r="A12" s="66"/>
      <c r="B12" s="67"/>
      <c r="C12" s="66"/>
      <c r="E12" s="66"/>
      <c r="F12" s="66"/>
      <c r="I12" s="75"/>
      <c r="J12" s="75"/>
      <c r="K12" s="75"/>
      <c r="L12" s="66"/>
      <c r="N12" s="66"/>
    </row>
    <row r="13" spans="1:14" s="62" customFormat="1" x14ac:dyDescent="0.2">
      <c r="A13" s="66"/>
      <c r="B13" s="67" t="s">
        <v>592</v>
      </c>
      <c r="C13" s="66"/>
      <c r="D13" s="66" t="s">
        <v>265</v>
      </c>
      <c r="E13" s="66"/>
      <c r="F13" s="66"/>
      <c r="I13" s="60"/>
      <c r="J13" s="75"/>
      <c r="K13" s="60"/>
      <c r="L13" s="66"/>
      <c r="N13" s="66"/>
    </row>
    <row r="14" spans="1:14" s="62" customFormat="1" ht="3.75" customHeight="1" thickBot="1" x14ac:dyDescent="0.25">
      <c r="A14" s="66"/>
      <c r="B14" s="66"/>
      <c r="C14" s="66"/>
      <c r="E14" s="66"/>
      <c r="F14" s="66"/>
      <c r="I14" s="75"/>
      <c r="J14" s="75"/>
      <c r="K14" s="75"/>
      <c r="L14" s="66"/>
      <c r="N14" s="66"/>
    </row>
    <row r="15" spans="1:14" s="62" customFormat="1" ht="12" thickBot="1" x14ac:dyDescent="0.25">
      <c r="A15" s="66"/>
      <c r="B15" s="47" t="s">
        <v>44</v>
      </c>
      <c r="C15" s="66"/>
      <c r="D15" s="68" t="s">
        <v>45</v>
      </c>
      <c r="E15" s="66"/>
      <c r="F15" s="66"/>
      <c r="I15" s="48">
        <f>I9+I11+I13</f>
        <v>0</v>
      </c>
      <c r="J15" s="75"/>
      <c r="K15" s="48">
        <f>K9+K11+K13</f>
        <v>0</v>
      </c>
      <c r="L15" s="66"/>
      <c r="N15" s="66"/>
    </row>
    <row r="16" spans="1:14" s="62" customFormat="1" x14ac:dyDescent="0.2">
      <c r="A16" s="66"/>
      <c r="B16" s="66"/>
      <c r="C16" s="66"/>
      <c r="D16" s="66"/>
      <c r="E16" s="66"/>
      <c r="F16" s="66"/>
      <c r="I16" s="75"/>
      <c r="J16" s="75"/>
      <c r="K16" s="75"/>
      <c r="L16" s="66"/>
      <c r="N16" s="66"/>
    </row>
    <row r="17" spans="1:14" s="62" customFormat="1" x14ac:dyDescent="0.2">
      <c r="A17" s="66"/>
      <c r="B17" s="47" t="s">
        <v>283</v>
      </c>
      <c r="C17" s="68" t="s">
        <v>593</v>
      </c>
      <c r="D17" s="66"/>
      <c r="E17" s="66"/>
      <c r="F17" s="66"/>
      <c r="G17" s="62" t="s">
        <v>346</v>
      </c>
      <c r="I17" s="75"/>
      <c r="J17" s="75"/>
      <c r="K17" s="75"/>
      <c r="L17" s="66"/>
      <c r="N17" s="66"/>
    </row>
    <row r="18" spans="1:14" s="62" customFormat="1" ht="3.75" customHeight="1" x14ac:dyDescent="0.2">
      <c r="A18" s="66"/>
      <c r="B18" s="66"/>
      <c r="C18" s="66"/>
      <c r="E18" s="66"/>
      <c r="F18" s="66"/>
      <c r="I18" s="75"/>
      <c r="J18" s="75"/>
      <c r="K18" s="75"/>
      <c r="L18" s="66"/>
      <c r="N18" s="66"/>
    </row>
    <row r="19" spans="1:14" s="62" customFormat="1" x14ac:dyDescent="0.2">
      <c r="A19" s="66"/>
      <c r="B19" s="67" t="s">
        <v>731</v>
      </c>
      <c r="C19" s="66"/>
      <c r="D19" s="66" t="s">
        <v>594</v>
      </c>
      <c r="E19" s="66"/>
      <c r="F19" s="66"/>
      <c r="I19" s="60"/>
      <c r="J19" s="75"/>
      <c r="K19" s="60"/>
      <c r="L19" s="66"/>
      <c r="N19" s="66"/>
    </row>
    <row r="20" spans="1:14" s="62" customFormat="1" ht="3.75" customHeight="1" x14ac:dyDescent="0.2">
      <c r="A20" s="66"/>
      <c r="B20" s="66"/>
      <c r="C20" s="66"/>
      <c r="E20" s="66"/>
      <c r="F20" s="66"/>
      <c r="I20" s="75"/>
      <c r="J20" s="75"/>
      <c r="K20" s="75"/>
      <c r="L20" s="66"/>
      <c r="N20" s="66"/>
    </row>
    <row r="21" spans="1:14" s="62" customFormat="1" x14ac:dyDescent="0.2">
      <c r="A21" s="66"/>
      <c r="B21" s="67" t="s">
        <v>595</v>
      </c>
      <c r="C21" s="66"/>
      <c r="D21" s="66" t="s">
        <v>596</v>
      </c>
      <c r="E21" s="66"/>
      <c r="F21" s="66"/>
      <c r="I21" s="60"/>
      <c r="J21" s="75"/>
      <c r="K21" s="60"/>
      <c r="L21" s="66"/>
      <c r="N21" s="66"/>
    </row>
    <row r="22" spans="1:14" s="62" customFormat="1" ht="3.75" customHeight="1" thickBot="1" x14ac:dyDescent="0.25">
      <c r="A22" s="66"/>
      <c r="B22" s="66"/>
      <c r="C22" s="66"/>
      <c r="E22" s="66"/>
      <c r="F22" s="66"/>
      <c r="I22" s="75"/>
      <c r="J22" s="75"/>
      <c r="K22" s="75"/>
      <c r="L22" s="66"/>
      <c r="N22" s="66"/>
    </row>
    <row r="23" spans="1:14" s="62" customFormat="1" ht="12" thickBot="1" x14ac:dyDescent="0.25">
      <c r="A23" s="66"/>
      <c r="B23" s="67" t="s">
        <v>597</v>
      </c>
      <c r="C23" s="66"/>
      <c r="D23" s="66" t="s">
        <v>183</v>
      </c>
      <c r="E23" s="66"/>
      <c r="F23" s="66"/>
      <c r="I23" s="48">
        <f>I25+I27+I29+I31</f>
        <v>0</v>
      </c>
      <c r="J23" s="75"/>
      <c r="K23" s="48">
        <f>K25+K27+K29+K31</f>
        <v>0</v>
      </c>
      <c r="L23" s="66"/>
      <c r="N23" s="66"/>
    </row>
    <row r="24" spans="1:14" s="62" customFormat="1" ht="3.75" customHeight="1" x14ac:dyDescent="0.2">
      <c r="A24" s="66"/>
      <c r="B24" s="66"/>
      <c r="C24" s="66"/>
      <c r="E24" s="66"/>
      <c r="F24" s="66"/>
      <c r="I24" s="75"/>
      <c r="J24" s="75"/>
      <c r="K24" s="75"/>
      <c r="L24" s="66"/>
      <c r="N24" s="66"/>
    </row>
    <row r="25" spans="1:14" s="62" customFormat="1" x14ac:dyDescent="0.2">
      <c r="A25" s="66"/>
      <c r="B25" s="67" t="s">
        <v>320</v>
      </c>
      <c r="C25" s="66"/>
      <c r="E25" s="66" t="s">
        <v>735</v>
      </c>
      <c r="I25" s="60"/>
      <c r="J25" s="75"/>
      <c r="K25" s="60"/>
      <c r="L25" s="66"/>
      <c r="N25" s="66"/>
    </row>
    <row r="26" spans="1:14" s="62" customFormat="1" ht="3.75" customHeight="1" x14ac:dyDescent="0.2">
      <c r="A26" s="66"/>
      <c r="B26" s="66"/>
      <c r="C26" s="66"/>
      <c r="F26" s="66"/>
      <c r="I26" s="75"/>
      <c r="J26" s="75"/>
      <c r="K26" s="75"/>
      <c r="L26" s="66"/>
      <c r="N26" s="66"/>
    </row>
    <row r="27" spans="1:14" s="62" customFormat="1" x14ac:dyDescent="0.2">
      <c r="A27" s="66"/>
      <c r="B27" s="67" t="s">
        <v>321</v>
      </c>
      <c r="C27" s="66"/>
      <c r="E27" s="66" t="s">
        <v>921</v>
      </c>
      <c r="I27" s="60"/>
      <c r="J27" s="75"/>
      <c r="K27" s="60"/>
      <c r="L27" s="66"/>
      <c r="N27" s="66"/>
    </row>
    <row r="28" spans="1:14" s="62" customFormat="1" ht="3.75" customHeight="1" x14ac:dyDescent="0.2">
      <c r="A28" s="66"/>
      <c r="C28" s="66"/>
      <c r="F28" s="66"/>
      <c r="I28" s="75"/>
      <c r="J28" s="75"/>
      <c r="K28" s="75"/>
      <c r="L28" s="66"/>
      <c r="N28" s="66"/>
    </row>
    <row r="29" spans="1:14" s="62" customFormat="1" x14ac:dyDescent="0.2">
      <c r="A29" s="66"/>
      <c r="B29" s="67" t="s">
        <v>322</v>
      </c>
      <c r="C29" s="66"/>
      <c r="E29" s="66" t="s">
        <v>736</v>
      </c>
      <c r="I29" s="60"/>
      <c r="J29" s="75"/>
      <c r="K29" s="60"/>
      <c r="L29" s="66"/>
      <c r="N29" s="66"/>
    </row>
    <row r="30" spans="1:14" s="62" customFormat="1" ht="3.75" customHeight="1" x14ac:dyDescent="0.2">
      <c r="A30" s="66"/>
      <c r="B30" s="66"/>
      <c r="C30" s="66"/>
      <c r="F30" s="66"/>
      <c r="I30" s="75"/>
      <c r="J30" s="75"/>
      <c r="K30" s="75"/>
      <c r="L30" s="66"/>
      <c r="N30" s="66"/>
    </row>
    <row r="31" spans="1:14" x14ac:dyDescent="0.2">
      <c r="B31" s="67" t="s">
        <v>323</v>
      </c>
      <c r="E31" s="66" t="s">
        <v>799</v>
      </c>
      <c r="I31" s="60"/>
      <c r="J31" s="75"/>
      <c r="K31" s="60"/>
    </row>
    <row r="32" spans="1:14" s="62" customFormat="1" ht="3.75" customHeight="1" thickBot="1" x14ac:dyDescent="0.25">
      <c r="A32" s="66"/>
      <c r="B32" s="66"/>
      <c r="C32" s="66"/>
      <c r="E32" s="66"/>
      <c r="F32" s="66"/>
      <c r="I32" s="75"/>
      <c r="J32" s="75"/>
      <c r="K32" s="75"/>
      <c r="L32" s="66"/>
      <c r="N32" s="66"/>
    </row>
    <row r="33" spans="1:12" ht="12" thickBot="1" x14ac:dyDescent="0.25">
      <c r="B33" s="47" t="s">
        <v>598</v>
      </c>
      <c r="D33" s="68" t="s">
        <v>324</v>
      </c>
      <c r="I33" s="48">
        <f>I19+I21+I23</f>
        <v>0</v>
      </c>
      <c r="J33" s="75"/>
      <c r="K33" s="48">
        <f>K19+K21+K23</f>
        <v>0</v>
      </c>
    </row>
    <row r="34" spans="1:12" x14ac:dyDescent="0.2"/>
    <row r="35" spans="1:12" ht="12" thickBot="1" x14ac:dyDescent="0.25">
      <c r="A35" s="78"/>
      <c r="B35" s="79" t="s">
        <v>681</v>
      </c>
      <c r="C35" s="78"/>
      <c r="D35" s="78"/>
      <c r="E35" s="80"/>
      <c r="G35" s="80"/>
      <c r="H35" s="80"/>
      <c r="I35" s="81"/>
      <c r="J35" s="78"/>
      <c r="K35" s="81"/>
      <c r="L35" s="81"/>
    </row>
    <row r="36" spans="1:12" s="80" customFormat="1" ht="12" thickBot="1" x14ac:dyDescent="0.25">
      <c r="A36" s="78"/>
      <c r="B36" s="82"/>
      <c r="C36" s="78"/>
      <c r="D36" s="80" t="s">
        <v>313</v>
      </c>
      <c r="I36" s="81"/>
      <c r="J36" s="78"/>
      <c r="K36" s="81"/>
      <c r="L36" s="81"/>
    </row>
    <row r="37" spans="1:12" s="80" customFormat="1" ht="12" thickBot="1" x14ac:dyDescent="0.25">
      <c r="A37" s="78"/>
      <c r="B37" s="83"/>
      <c r="C37" s="78"/>
      <c r="D37" s="80" t="s">
        <v>314</v>
      </c>
      <c r="I37" s="81"/>
      <c r="J37" s="78"/>
      <c r="K37" s="81"/>
      <c r="L37" s="81"/>
    </row>
    <row r="38" spans="1:12" s="80" customFormat="1" x14ac:dyDescent="0.2">
      <c r="A38" s="78"/>
      <c r="B38" s="84" t="s">
        <v>162</v>
      </c>
      <c r="C38" s="85"/>
      <c r="D38" s="872" t="s">
        <v>892</v>
      </c>
      <c r="E38" s="872"/>
      <c r="F38" s="872"/>
      <c r="G38" s="872"/>
      <c r="H38" s="872"/>
      <c r="I38" s="872"/>
      <c r="J38" s="872"/>
      <c r="K38" s="872"/>
      <c r="L38" s="86"/>
    </row>
    <row r="39" spans="1:12" s="80" customFormat="1" x14ac:dyDescent="0.2">
      <c r="A39" s="66"/>
      <c r="B39" s="84"/>
      <c r="C39" s="66"/>
      <c r="D39" s="90"/>
      <c r="E39" s="90"/>
      <c r="F39" s="90"/>
      <c r="G39" s="90"/>
      <c r="H39" s="90"/>
      <c r="I39" s="90"/>
      <c r="J39" s="90"/>
      <c r="K39" s="90"/>
      <c r="L39" s="66"/>
    </row>
    <row r="40" spans="1:12" hidden="1" x14ac:dyDescent="0.2"/>
    <row r="41" spans="1:12" hidden="1" x14ac:dyDescent="0.2"/>
    <row r="42" spans="1:12" hidden="1" x14ac:dyDescent="0.2"/>
    <row r="43" spans="1:12" hidden="1" x14ac:dyDescent="0.2"/>
    <row r="44" spans="1:12" hidden="1" x14ac:dyDescent="0.2"/>
    <row r="45" spans="1:12" hidden="1" x14ac:dyDescent="0.2"/>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sheetData>
  <sheetProtection password="8366" sheet="1" objects="1" scenarios="1"/>
  <mergeCells count="1">
    <mergeCell ref="D38:K38"/>
  </mergeCells>
  <phoneticPr fontId="12" type="noConversion"/>
  <dataValidations count="1">
    <dataValidation allowBlank="1" showErrorMessage="1" sqref="K1"/>
  </dataValidations>
  <pageMargins left="0.34" right="0.34" top="0.5" bottom="0.4" header="0.2" footer="0.2"/>
  <pageSetup scale="99" orientation="portrait" r:id="rId1"/>
  <headerFooter alignWithMargins="0">
    <oddFooter>&amp;L&amp;8&amp;A&amp;R&amp;8&amp;P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Y139"/>
  <sheetViews>
    <sheetView showGridLines="0" topLeftCell="B28" workbookViewId="0">
      <selection activeCell="D67" sqref="D67:L67"/>
    </sheetView>
  </sheetViews>
  <sheetFormatPr defaultColWidth="0" defaultRowHeight="11.25" zeroHeight="1" x14ac:dyDescent="0.2"/>
  <cols>
    <col min="1" max="1" width="2.28515625" style="91" customWidth="1"/>
    <col min="2" max="2" width="5.7109375" style="91" customWidth="1"/>
    <col min="3" max="5" width="2.28515625" style="91" customWidth="1"/>
    <col min="6" max="6" width="30.140625" style="91" customWidth="1"/>
    <col min="7" max="7" width="18.140625" style="91" customWidth="1"/>
    <col min="8" max="8" width="19.28515625" style="91" customWidth="1"/>
    <col min="9" max="9" width="6.140625" style="91" customWidth="1"/>
    <col min="10" max="12" width="14.28515625" style="91" customWidth="1"/>
    <col min="13" max="13" width="2.28515625" style="91" customWidth="1"/>
    <col min="14" max="14" width="11.28515625" style="91" hidden="1" customWidth="1"/>
    <col min="15" max="15" width="11.140625" style="91" hidden="1" customWidth="1"/>
    <col min="16" max="16" width="1.42578125" style="91" hidden="1" customWidth="1"/>
    <col min="17" max="17" width="2.140625" style="91" hidden="1" customWidth="1"/>
    <col min="18" max="18" width="3.140625" style="91" hidden="1" customWidth="1"/>
    <col min="19" max="16384" width="10.85546875" style="91" hidden="1"/>
  </cols>
  <sheetData>
    <row r="1" spans="1:12" ht="13.5" thickBot="1" x14ac:dyDescent="0.3">
      <c r="B1" s="30" t="s">
        <v>531</v>
      </c>
      <c r="F1" s="92"/>
      <c r="G1" s="92"/>
      <c r="H1" s="92"/>
      <c r="I1" s="92"/>
      <c r="J1" s="92"/>
      <c r="K1" s="32" t="s">
        <v>656</v>
      </c>
      <c r="L1" s="64" t="str">
        <f>IF('Sec A Balance Sheet'!J1=0," ",'Sec A Balance Sheet'!J1)</f>
        <v>USD '000</v>
      </c>
    </row>
    <row r="2" spans="1:12" ht="12.75" x14ac:dyDescent="0.25">
      <c r="A2" s="93"/>
      <c r="B2" s="30" t="s">
        <v>839</v>
      </c>
      <c r="F2" s="92"/>
      <c r="G2" s="92"/>
      <c r="H2" s="92"/>
      <c r="I2" s="92"/>
      <c r="J2" s="92"/>
      <c r="K2" s="92"/>
      <c r="L2" s="92"/>
    </row>
    <row r="3" spans="1:12" x14ac:dyDescent="0.2">
      <c r="A3" s="93"/>
      <c r="F3" s="92"/>
      <c r="G3" s="92"/>
      <c r="H3" s="92"/>
      <c r="I3" s="92"/>
      <c r="J3" s="92"/>
      <c r="K3" s="92"/>
      <c r="L3" s="92"/>
    </row>
    <row r="4" spans="1:12" ht="12" thickBot="1" x14ac:dyDescent="0.25">
      <c r="A4" s="93"/>
      <c r="F4" s="92"/>
      <c r="G4" s="94"/>
      <c r="H4" s="92"/>
      <c r="I4" s="92"/>
      <c r="J4" s="92"/>
      <c r="K4" s="92"/>
      <c r="L4" s="92"/>
    </row>
    <row r="5" spans="1:12" ht="21" customHeight="1" thickTop="1" thickBot="1" x14ac:dyDescent="0.25">
      <c r="C5" s="95"/>
      <c r="D5" s="95"/>
      <c r="E5" s="95"/>
      <c r="F5" s="95"/>
      <c r="G5" s="95"/>
      <c r="H5" s="95"/>
      <c r="I5" s="95"/>
      <c r="J5" s="96" t="s">
        <v>708</v>
      </c>
      <c r="K5" s="97" t="s">
        <v>709</v>
      </c>
      <c r="L5" s="98" t="s">
        <v>710</v>
      </c>
    </row>
    <row r="6" spans="1:12" s="99" customFormat="1" ht="12" thickTop="1" x14ac:dyDescent="0.2">
      <c r="F6" s="100"/>
      <c r="G6" s="100"/>
      <c r="H6" s="100"/>
      <c r="I6" s="100"/>
      <c r="J6" s="101" t="s">
        <v>273</v>
      </c>
      <c r="K6" s="101" t="s">
        <v>277</v>
      </c>
      <c r="L6" s="101" t="s">
        <v>725</v>
      </c>
    </row>
    <row r="7" spans="1:12" s="80" customFormat="1" x14ac:dyDescent="0.2">
      <c r="B7" s="102" t="s">
        <v>281</v>
      </c>
      <c r="C7" s="103" t="s">
        <v>896</v>
      </c>
      <c r="D7" s="99"/>
      <c r="E7" s="99"/>
      <c r="F7" s="99"/>
      <c r="G7" s="104"/>
      <c r="H7" s="104"/>
      <c r="I7" s="104" t="s">
        <v>346</v>
      </c>
      <c r="J7" s="105"/>
      <c r="K7" s="106"/>
      <c r="L7" s="106"/>
    </row>
    <row r="8" spans="1:12" s="80" customFormat="1" x14ac:dyDescent="0.2">
      <c r="B8" s="102" t="s">
        <v>730</v>
      </c>
      <c r="C8" s="103" t="s">
        <v>842</v>
      </c>
      <c r="D8" s="99"/>
      <c r="E8" s="99"/>
      <c r="F8" s="99"/>
      <c r="G8" s="104"/>
      <c r="H8" s="104"/>
      <c r="I8" s="104"/>
      <c r="J8" s="60"/>
      <c r="K8" s="106"/>
      <c r="L8" s="106"/>
    </row>
    <row r="9" spans="1:12" s="80" customFormat="1" x14ac:dyDescent="0.2">
      <c r="B9" s="102" t="s">
        <v>283</v>
      </c>
      <c r="C9" s="103" t="s">
        <v>832</v>
      </c>
      <c r="D9" s="99"/>
      <c r="E9" s="99"/>
      <c r="F9" s="99"/>
      <c r="G9" s="104"/>
      <c r="H9" s="104"/>
      <c r="I9" s="104" t="s">
        <v>306</v>
      </c>
      <c r="J9" s="105"/>
      <c r="K9" s="106"/>
      <c r="L9" s="106"/>
    </row>
    <row r="10" spans="1:12" s="80" customFormat="1" x14ac:dyDescent="0.2">
      <c r="B10" s="102" t="s">
        <v>284</v>
      </c>
      <c r="C10" s="103" t="s">
        <v>905</v>
      </c>
      <c r="D10" s="99"/>
      <c r="E10" s="99"/>
      <c r="F10" s="99"/>
      <c r="G10" s="104"/>
      <c r="H10" s="104"/>
      <c r="I10" s="103"/>
      <c r="J10" s="107">
        <f>SUM(J11:J15)</f>
        <v>0</v>
      </c>
      <c r="K10" s="106"/>
      <c r="L10" s="106"/>
    </row>
    <row r="11" spans="1:12" s="80" customFormat="1" x14ac:dyDescent="0.2">
      <c r="B11" s="80" t="s">
        <v>900</v>
      </c>
      <c r="C11" s="108" t="s">
        <v>897</v>
      </c>
      <c r="D11" s="99"/>
      <c r="E11" s="99"/>
      <c r="F11" s="99"/>
      <c r="G11" s="104"/>
      <c r="H11" s="104"/>
      <c r="I11" s="103"/>
      <c r="J11" s="105"/>
      <c r="K11" s="106"/>
      <c r="L11" s="106"/>
    </row>
    <row r="12" spans="1:12" s="80" customFormat="1" x14ac:dyDescent="0.2">
      <c r="B12" s="80" t="s">
        <v>901</v>
      </c>
      <c r="C12" s="108" t="s">
        <v>898</v>
      </c>
      <c r="D12" s="99"/>
      <c r="E12" s="99"/>
      <c r="F12" s="99"/>
      <c r="G12" s="104"/>
      <c r="H12" s="104"/>
      <c r="I12" s="103"/>
      <c r="J12" s="105"/>
      <c r="K12" s="106"/>
      <c r="L12" s="106"/>
    </row>
    <row r="13" spans="1:12" s="80" customFormat="1" x14ac:dyDescent="0.2">
      <c r="B13" s="80" t="s">
        <v>902</v>
      </c>
      <c r="C13" s="108" t="s">
        <v>759</v>
      </c>
      <c r="D13" s="99"/>
      <c r="E13" s="99"/>
      <c r="F13" s="99"/>
      <c r="G13" s="104"/>
      <c r="H13" s="104"/>
      <c r="I13" s="103"/>
      <c r="J13" s="105"/>
      <c r="K13" s="106"/>
      <c r="L13" s="106"/>
    </row>
    <row r="14" spans="1:12" s="80" customFormat="1" x14ac:dyDescent="0.2">
      <c r="B14" s="80" t="s">
        <v>903</v>
      </c>
      <c r="C14" s="108" t="s">
        <v>899</v>
      </c>
      <c r="D14" s="99"/>
      <c r="E14" s="99"/>
      <c r="F14" s="99"/>
      <c r="G14" s="104"/>
      <c r="H14" s="104"/>
      <c r="I14" s="103"/>
      <c r="J14" s="109"/>
      <c r="K14" s="106"/>
      <c r="L14" s="106"/>
    </row>
    <row r="15" spans="1:12" s="80" customFormat="1" x14ac:dyDescent="0.2">
      <c r="B15" s="80" t="s">
        <v>904</v>
      </c>
      <c r="C15" s="108" t="s">
        <v>197</v>
      </c>
      <c r="D15" s="99"/>
      <c r="E15" s="99"/>
      <c r="F15" s="99"/>
      <c r="G15" s="104"/>
      <c r="H15" s="104"/>
      <c r="I15" s="103"/>
      <c r="J15" s="105"/>
      <c r="K15" s="106"/>
      <c r="L15" s="106"/>
    </row>
    <row r="16" spans="1:12" s="80" customFormat="1" x14ac:dyDescent="0.2">
      <c r="B16" s="102" t="s">
        <v>285</v>
      </c>
      <c r="C16" s="103" t="s">
        <v>906</v>
      </c>
      <c r="D16" s="99"/>
      <c r="E16" s="99"/>
      <c r="F16" s="99"/>
      <c r="G16" s="104"/>
      <c r="H16" s="104"/>
      <c r="I16" s="103" t="s">
        <v>237</v>
      </c>
      <c r="J16" s="105"/>
      <c r="K16" s="106"/>
      <c r="L16" s="106"/>
    </row>
    <row r="17" spans="2:14" s="80" customFormat="1" x14ac:dyDescent="0.2">
      <c r="B17" s="102" t="s">
        <v>286</v>
      </c>
      <c r="C17" s="66" t="s">
        <v>874</v>
      </c>
      <c r="D17" s="99"/>
      <c r="E17" s="99"/>
      <c r="F17" s="99"/>
      <c r="G17" s="104"/>
      <c r="H17" s="104"/>
      <c r="I17" s="103" t="s">
        <v>349</v>
      </c>
      <c r="J17" s="105"/>
      <c r="K17" s="106"/>
      <c r="L17" s="106"/>
      <c r="M17" s="110"/>
      <c r="N17" s="62"/>
    </row>
    <row r="18" spans="2:14" s="80" customFormat="1" x14ac:dyDescent="0.2">
      <c r="B18" s="102" t="s">
        <v>121</v>
      </c>
      <c r="C18" s="103" t="s">
        <v>48</v>
      </c>
      <c r="D18" s="99"/>
      <c r="E18" s="99"/>
      <c r="F18" s="99"/>
      <c r="G18" s="104"/>
      <c r="H18" s="104"/>
      <c r="I18" s="103" t="s">
        <v>307</v>
      </c>
      <c r="J18" s="105"/>
      <c r="K18" s="106"/>
      <c r="L18" s="106"/>
    </row>
    <row r="19" spans="2:14" s="80" customFormat="1" x14ac:dyDescent="0.2">
      <c r="C19" s="103" t="s">
        <v>726</v>
      </c>
      <c r="D19" s="99"/>
      <c r="E19" s="99"/>
      <c r="F19" s="99"/>
      <c r="G19" s="111"/>
      <c r="H19" s="111"/>
      <c r="I19" s="111"/>
      <c r="J19" s="106"/>
      <c r="K19" s="106"/>
      <c r="L19" s="106"/>
    </row>
    <row r="20" spans="2:14" s="80" customFormat="1" x14ac:dyDescent="0.2">
      <c r="B20" s="102" t="s">
        <v>122</v>
      </c>
      <c r="C20" s="108" t="s">
        <v>727</v>
      </c>
      <c r="D20" s="99"/>
      <c r="E20" s="99"/>
      <c r="F20" s="99"/>
      <c r="G20" s="104"/>
      <c r="H20" s="104"/>
      <c r="I20" s="104"/>
      <c r="J20" s="60"/>
      <c r="K20" s="106"/>
      <c r="L20" s="106"/>
    </row>
    <row r="21" spans="2:14" s="80" customFormat="1" x14ac:dyDescent="0.2">
      <c r="B21" s="102" t="s">
        <v>123</v>
      </c>
      <c r="C21" s="108" t="s">
        <v>907</v>
      </c>
      <c r="D21" s="99"/>
      <c r="E21" s="99"/>
      <c r="F21" s="99"/>
      <c r="G21" s="104"/>
      <c r="H21" s="104"/>
      <c r="I21" s="104"/>
      <c r="J21" s="60"/>
      <c r="K21" s="106"/>
      <c r="L21" s="106"/>
    </row>
    <row r="22" spans="2:14" s="80" customFormat="1" x14ac:dyDescent="0.2">
      <c r="B22" s="102" t="s">
        <v>124</v>
      </c>
      <c r="C22" s="108" t="s">
        <v>908</v>
      </c>
      <c r="D22" s="99"/>
      <c r="E22" s="99"/>
      <c r="F22" s="99"/>
      <c r="G22" s="104"/>
      <c r="H22" s="104"/>
      <c r="I22" s="104"/>
      <c r="J22" s="60"/>
      <c r="K22" s="106"/>
      <c r="L22" s="106"/>
    </row>
    <row r="23" spans="2:14" s="80" customFormat="1" ht="12.75" customHeight="1" thickBot="1" x14ac:dyDescent="0.25">
      <c r="B23" s="102" t="s">
        <v>764</v>
      </c>
      <c r="C23" s="108" t="s">
        <v>195</v>
      </c>
      <c r="D23" s="99"/>
      <c r="E23" s="99"/>
      <c r="F23" s="99"/>
      <c r="G23" s="104"/>
      <c r="H23" s="104"/>
      <c r="I23" s="104"/>
      <c r="J23" s="60"/>
      <c r="K23" s="106"/>
      <c r="L23" s="106"/>
    </row>
    <row r="24" spans="2:14" s="80" customFormat="1" ht="12" thickBot="1" x14ac:dyDescent="0.25">
      <c r="B24" s="112" t="s">
        <v>766</v>
      </c>
      <c r="C24" s="113" t="s">
        <v>17</v>
      </c>
      <c r="D24" s="113"/>
      <c r="E24" s="113"/>
      <c r="F24" s="113"/>
      <c r="G24" s="113"/>
      <c r="H24" s="113"/>
      <c r="I24" s="114"/>
      <c r="J24" s="115">
        <f>J7-J8+J9+J10+SUM(J16:J18)-SUM(J20:J23)</f>
        <v>0</v>
      </c>
      <c r="K24" s="116"/>
      <c r="L24" s="116"/>
    </row>
    <row r="25" spans="2:14" s="99" customFormat="1" x14ac:dyDescent="0.2">
      <c r="C25" s="117"/>
      <c r="D25" s="118"/>
      <c r="E25" s="118"/>
      <c r="F25" s="118"/>
      <c r="G25" s="119"/>
      <c r="H25" s="119"/>
      <c r="I25" s="119"/>
      <c r="J25" s="120"/>
      <c r="K25" s="116"/>
      <c r="L25" s="116"/>
    </row>
    <row r="26" spans="2:14" s="80" customFormat="1" x14ac:dyDescent="0.2">
      <c r="B26" s="102" t="s">
        <v>287</v>
      </c>
      <c r="C26" s="103" t="s">
        <v>909</v>
      </c>
      <c r="D26" s="99"/>
      <c r="E26" s="99"/>
      <c r="F26" s="99"/>
      <c r="G26" s="104"/>
      <c r="H26" s="104"/>
      <c r="I26" s="104"/>
      <c r="J26" s="106"/>
      <c r="K26" s="105"/>
      <c r="L26" s="106"/>
    </row>
    <row r="27" spans="2:14" s="80" customFormat="1" x14ac:dyDescent="0.2">
      <c r="B27" s="102" t="s">
        <v>289</v>
      </c>
      <c r="C27" s="66" t="s">
        <v>184</v>
      </c>
      <c r="D27" s="99"/>
      <c r="E27" s="99"/>
      <c r="F27" s="99"/>
      <c r="G27" s="104"/>
      <c r="H27" s="104"/>
      <c r="I27" s="103" t="s">
        <v>308</v>
      </c>
      <c r="J27" s="106"/>
      <c r="K27" s="105"/>
      <c r="L27" s="106"/>
    </row>
    <row r="28" spans="2:14" s="80" customFormat="1" x14ac:dyDescent="0.2">
      <c r="B28" s="102" t="s">
        <v>288</v>
      </c>
      <c r="C28" s="66" t="s">
        <v>874</v>
      </c>
      <c r="D28" s="99"/>
      <c r="E28" s="99"/>
      <c r="F28" s="99"/>
      <c r="G28" s="104"/>
      <c r="H28" s="104"/>
      <c r="I28" s="103" t="s">
        <v>349</v>
      </c>
      <c r="J28" s="106"/>
      <c r="K28" s="105"/>
      <c r="L28" s="106"/>
      <c r="M28" s="110"/>
      <c r="N28" s="62"/>
    </row>
    <row r="29" spans="2:14" s="80" customFormat="1" x14ac:dyDescent="0.2">
      <c r="B29" s="102" t="s">
        <v>125</v>
      </c>
      <c r="C29" s="103" t="s">
        <v>156</v>
      </c>
      <c r="D29" s="99"/>
      <c r="E29" s="99"/>
      <c r="F29" s="99"/>
      <c r="G29" s="104"/>
      <c r="H29" s="104"/>
      <c r="I29" s="103" t="s">
        <v>311</v>
      </c>
      <c r="J29" s="106"/>
      <c r="K29" s="105"/>
      <c r="L29" s="106"/>
    </row>
    <row r="30" spans="2:14" s="80" customFormat="1" x14ac:dyDescent="0.2">
      <c r="B30" s="102" t="s">
        <v>126</v>
      </c>
      <c r="C30" s="103" t="s">
        <v>49</v>
      </c>
      <c r="D30" s="99"/>
      <c r="E30" s="99"/>
      <c r="F30" s="99"/>
      <c r="G30" s="104"/>
      <c r="H30" s="104"/>
      <c r="I30" s="103" t="s">
        <v>309</v>
      </c>
      <c r="J30" s="106"/>
      <c r="K30" s="105"/>
      <c r="L30" s="106"/>
      <c r="N30" s="62"/>
    </row>
    <row r="31" spans="2:14" s="80" customFormat="1" x14ac:dyDescent="0.2">
      <c r="B31" s="802" t="s">
        <v>127</v>
      </c>
      <c r="C31" s="794" t="s">
        <v>910</v>
      </c>
      <c r="D31" s="803"/>
      <c r="E31" s="803"/>
      <c r="F31" s="803"/>
      <c r="G31" s="804"/>
      <c r="H31" s="804"/>
      <c r="I31" s="794" t="s">
        <v>876</v>
      </c>
      <c r="J31" s="106"/>
      <c r="K31" s="105"/>
      <c r="L31" s="106"/>
    </row>
    <row r="32" spans="2:14" s="80" customFormat="1" x14ac:dyDescent="0.2">
      <c r="B32" s="805" t="s">
        <v>128</v>
      </c>
      <c r="C32" s="806" t="s">
        <v>1147</v>
      </c>
      <c r="D32" s="807"/>
      <c r="E32" s="807"/>
      <c r="F32" s="807"/>
      <c r="G32" s="808"/>
      <c r="H32" s="808"/>
      <c r="I32" s="799" t="s">
        <v>1148</v>
      </c>
      <c r="J32" s="766"/>
      <c r="K32" s="105"/>
      <c r="L32" s="106"/>
    </row>
    <row r="33" spans="1:12" s="80" customFormat="1" ht="12.75" customHeight="1" thickBot="1" x14ac:dyDescent="0.25">
      <c r="B33" s="765" t="s">
        <v>129</v>
      </c>
      <c r="C33" s="103" t="s">
        <v>148</v>
      </c>
      <c r="D33" s="99"/>
      <c r="E33" s="99"/>
      <c r="F33" s="99"/>
      <c r="G33" s="104"/>
      <c r="H33" s="104"/>
      <c r="I33" s="104"/>
      <c r="J33" s="121"/>
      <c r="K33" s="60"/>
      <c r="L33" s="106"/>
    </row>
    <row r="34" spans="1:12" s="80" customFormat="1" ht="12" thickBot="1" x14ac:dyDescent="0.25">
      <c r="A34" s="803"/>
      <c r="B34" s="809" t="s">
        <v>620</v>
      </c>
      <c r="C34" s="810" t="s">
        <v>1150</v>
      </c>
      <c r="D34" s="811"/>
      <c r="E34" s="811"/>
      <c r="F34" s="811"/>
      <c r="G34" s="812"/>
      <c r="H34" s="122"/>
      <c r="I34" s="122"/>
      <c r="J34" s="123"/>
      <c r="K34" s="124">
        <f>SUM(K26:K32)-K33</f>
        <v>0</v>
      </c>
      <c r="L34" s="106"/>
    </row>
    <row r="35" spans="1:12" s="99" customFormat="1" x14ac:dyDescent="0.2">
      <c r="C35" s="117"/>
      <c r="D35" s="118"/>
      <c r="E35" s="118"/>
      <c r="F35" s="118"/>
      <c r="G35" s="119"/>
      <c r="H35" s="119"/>
      <c r="I35" s="119"/>
      <c r="J35" s="106"/>
      <c r="K35" s="116"/>
      <c r="L35" s="106"/>
    </row>
    <row r="36" spans="1:12" s="99" customFormat="1" ht="12" thickBot="1" x14ac:dyDescent="0.25">
      <c r="B36" s="125" t="s">
        <v>200</v>
      </c>
      <c r="C36" s="103" t="s">
        <v>250</v>
      </c>
      <c r="G36" s="126"/>
      <c r="H36" s="127"/>
      <c r="I36" s="103" t="s">
        <v>310</v>
      </c>
      <c r="J36" s="106"/>
      <c r="K36" s="106"/>
      <c r="L36" s="128"/>
    </row>
    <row r="37" spans="1:12" s="80" customFormat="1" ht="12" thickBot="1" x14ac:dyDescent="0.25">
      <c r="B37" s="112" t="s">
        <v>201</v>
      </c>
      <c r="C37" s="113" t="s">
        <v>139</v>
      </c>
      <c r="D37" s="113"/>
      <c r="E37" s="113"/>
      <c r="F37" s="113"/>
      <c r="G37" s="113"/>
      <c r="H37" s="113"/>
      <c r="I37" s="113"/>
      <c r="J37" s="129"/>
      <c r="K37" s="130"/>
      <c r="L37" s="115">
        <f>L36</f>
        <v>0</v>
      </c>
    </row>
    <row r="38" spans="1:12" s="80" customFormat="1" ht="12" thickBot="1" x14ac:dyDescent="0.25">
      <c r="D38" s="99"/>
      <c r="E38" s="99"/>
      <c r="F38" s="99"/>
      <c r="G38" s="127"/>
      <c r="H38" s="127"/>
      <c r="I38" s="127"/>
      <c r="J38" s="106"/>
      <c r="K38" s="106"/>
      <c r="L38" s="121"/>
    </row>
    <row r="39" spans="1:12" s="80" customFormat="1" ht="12" thickBot="1" x14ac:dyDescent="0.25">
      <c r="B39" s="810" t="s">
        <v>1161</v>
      </c>
      <c r="C39" s="810"/>
      <c r="D39" s="810"/>
      <c r="E39" s="810"/>
      <c r="F39" s="810"/>
      <c r="G39" s="113"/>
      <c r="H39" s="113"/>
      <c r="I39" s="113"/>
      <c r="J39" s="129"/>
      <c r="K39" s="130"/>
      <c r="L39" s="115">
        <f>J24+K34+L37</f>
        <v>0</v>
      </c>
    </row>
    <row r="40" spans="1:12" s="99" customFormat="1" x14ac:dyDescent="0.2">
      <c r="C40" s="117"/>
      <c r="D40" s="118"/>
      <c r="E40" s="118"/>
      <c r="F40" s="118"/>
      <c r="G40" s="119"/>
      <c r="H40" s="119"/>
      <c r="I40" s="119"/>
      <c r="J40" s="116"/>
      <c r="K40" s="116"/>
      <c r="L40" s="116"/>
    </row>
    <row r="41" spans="1:12" s="80" customFormat="1" ht="12.75" customHeight="1" x14ac:dyDescent="0.2">
      <c r="D41" s="99"/>
      <c r="E41" s="99"/>
      <c r="F41" s="99"/>
      <c r="G41" s="104"/>
      <c r="H41" s="104"/>
      <c r="I41" s="99"/>
      <c r="J41" s="121"/>
      <c r="K41" s="121"/>
      <c r="L41" s="106"/>
    </row>
    <row r="42" spans="1:12" s="80" customFormat="1" ht="12.75" customHeight="1" x14ac:dyDescent="0.2">
      <c r="B42" s="102" t="s">
        <v>291</v>
      </c>
      <c r="C42" s="103" t="s">
        <v>870</v>
      </c>
      <c r="D42" s="99"/>
      <c r="E42" s="99"/>
      <c r="F42" s="99"/>
      <c r="G42" s="104"/>
      <c r="H42" s="104"/>
      <c r="I42" s="103" t="s">
        <v>311</v>
      </c>
      <c r="J42" s="105"/>
      <c r="K42" s="105"/>
      <c r="L42" s="106"/>
    </row>
    <row r="43" spans="1:12" s="80" customFormat="1" ht="12.75" customHeight="1" x14ac:dyDescent="0.2">
      <c r="B43" s="102" t="s">
        <v>292</v>
      </c>
      <c r="C43" s="103" t="s">
        <v>214</v>
      </c>
      <c r="D43" s="99"/>
      <c r="E43" s="99"/>
      <c r="F43" s="99"/>
      <c r="G43" s="126"/>
      <c r="H43" s="126"/>
      <c r="I43" s="103"/>
      <c r="J43" s="105"/>
      <c r="K43" s="105"/>
      <c r="L43" s="106"/>
    </row>
    <row r="44" spans="1:12" s="80" customFormat="1" ht="12.75" customHeight="1" x14ac:dyDescent="0.2">
      <c r="B44" s="102" t="s">
        <v>140</v>
      </c>
      <c r="C44" s="103" t="s">
        <v>880</v>
      </c>
      <c r="D44" s="99"/>
      <c r="E44" s="99"/>
      <c r="F44" s="99"/>
      <c r="G44" s="111"/>
      <c r="H44" s="111"/>
      <c r="I44" s="103" t="s">
        <v>311</v>
      </c>
      <c r="J44" s="131"/>
      <c r="K44" s="131"/>
      <c r="L44" s="106"/>
    </row>
    <row r="45" spans="1:12" s="80" customFormat="1" ht="12.75" customHeight="1" x14ac:dyDescent="0.2">
      <c r="B45" s="102" t="s">
        <v>881</v>
      </c>
      <c r="C45" s="752" t="s">
        <v>350</v>
      </c>
      <c r="D45" s="99"/>
      <c r="E45" s="99"/>
      <c r="F45" s="99"/>
      <c r="G45" s="104"/>
      <c r="H45" s="104"/>
      <c r="I45" s="103" t="s">
        <v>311</v>
      </c>
      <c r="J45" s="131"/>
      <c r="K45" s="131"/>
      <c r="L45" s="106"/>
    </row>
    <row r="46" spans="1:12" s="80" customFormat="1" ht="12.75" customHeight="1" x14ac:dyDescent="0.2">
      <c r="B46" s="102" t="s">
        <v>141</v>
      </c>
      <c r="C46" s="103" t="s">
        <v>690</v>
      </c>
      <c r="D46" s="99"/>
      <c r="E46" s="99"/>
      <c r="F46" s="99"/>
      <c r="G46" s="104"/>
      <c r="H46" s="104"/>
      <c r="I46" s="103"/>
      <c r="J46" s="131"/>
      <c r="K46" s="131"/>
      <c r="L46" s="106"/>
    </row>
    <row r="47" spans="1:12" s="80" customFormat="1" ht="12.75" customHeight="1" x14ac:dyDescent="0.2">
      <c r="B47" s="102" t="s">
        <v>142</v>
      </c>
      <c r="C47" s="103" t="s">
        <v>447</v>
      </c>
      <c r="D47" s="99"/>
      <c r="E47" s="99"/>
      <c r="F47" s="99"/>
      <c r="G47" s="104"/>
      <c r="H47" s="104"/>
      <c r="I47" s="103"/>
      <c r="J47" s="131"/>
      <c r="K47" s="131"/>
      <c r="L47" s="106"/>
    </row>
    <row r="48" spans="1:12" s="80" customFormat="1" ht="12.75" customHeight="1" x14ac:dyDescent="0.2">
      <c r="B48" s="102" t="s">
        <v>143</v>
      </c>
      <c r="C48" s="752" t="s">
        <v>411</v>
      </c>
      <c r="E48" s="99"/>
      <c r="F48" s="99"/>
      <c r="G48" s="104"/>
      <c r="H48" s="104"/>
      <c r="I48" s="103" t="s">
        <v>312</v>
      </c>
      <c r="J48" s="131"/>
      <c r="K48" s="131"/>
      <c r="L48" s="106"/>
    </row>
    <row r="49" spans="1:25" s="80" customFormat="1" ht="12.75" customHeight="1" x14ac:dyDescent="0.2">
      <c r="B49" s="102" t="s">
        <v>144</v>
      </c>
      <c r="C49" s="103" t="s">
        <v>149</v>
      </c>
      <c r="E49" s="99"/>
      <c r="F49" s="99"/>
      <c r="G49" s="104"/>
      <c r="H49" s="104"/>
      <c r="I49" s="103" t="s">
        <v>401</v>
      </c>
      <c r="J49" s="131"/>
      <c r="K49" s="131"/>
      <c r="L49" s="106"/>
    </row>
    <row r="50" spans="1:25" s="80" customFormat="1" ht="12.75" customHeight="1" x14ac:dyDescent="0.2">
      <c r="B50" s="102" t="s">
        <v>145</v>
      </c>
      <c r="C50" s="847" t="s">
        <v>872</v>
      </c>
      <c r="D50" s="848"/>
      <c r="E50" s="848"/>
      <c r="F50" s="848"/>
      <c r="G50" s="132"/>
      <c r="H50" s="132"/>
      <c r="I50" s="103"/>
      <c r="J50" s="133">
        <f>('Sec B CR5b -Risk Weighted Asset'!G180+'Sec B CR5b -Risk Weighted Asset'!G186+'Sec B CR5b -Risk Weighted Asset'!G193+'Sec B CR5b -Risk Weighted Asset'!G199)/2</f>
        <v>0</v>
      </c>
      <c r="K50" s="133">
        <f>J50</f>
        <v>0</v>
      </c>
      <c r="L50" s="106"/>
    </row>
    <row r="51" spans="1:25" s="80" customFormat="1" ht="12.75" customHeight="1" x14ac:dyDescent="0.2">
      <c r="B51" s="102" t="s">
        <v>146</v>
      </c>
      <c r="C51" s="103" t="s">
        <v>173</v>
      </c>
      <c r="D51" s="99"/>
      <c r="E51" s="99"/>
      <c r="F51" s="99"/>
      <c r="G51" s="132"/>
      <c r="H51" s="132"/>
      <c r="I51" s="103" t="s">
        <v>177</v>
      </c>
      <c r="J51" s="133">
        <f>IF(O55&lt;0,-O55,0)</f>
        <v>0</v>
      </c>
      <c r="K51" s="106"/>
      <c r="L51" s="106"/>
    </row>
    <row r="52" spans="1:25" s="80" customFormat="1" ht="12" thickBot="1" x14ac:dyDescent="0.25">
      <c r="B52" s="102" t="s">
        <v>445</v>
      </c>
      <c r="C52" s="103" t="s">
        <v>721</v>
      </c>
      <c r="D52" s="99"/>
      <c r="E52" s="99"/>
      <c r="F52" s="99"/>
      <c r="G52" s="104"/>
      <c r="H52" s="104"/>
      <c r="I52" s="103"/>
      <c r="J52" s="105"/>
      <c r="K52" s="105"/>
      <c r="L52" s="106"/>
    </row>
    <row r="53" spans="1:25" s="80" customFormat="1" ht="12" thickBot="1" x14ac:dyDescent="0.25">
      <c r="B53" s="112" t="s">
        <v>175</v>
      </c>
      <c r="C53" s="113" t="s">
        <v>176</v>
      </c>
      <c r="D53" s="113"/>
      <c r="E53" s="113"/>
      <c r="F53" s="113"/>
      <c r="G53" s="113"/>
      <c r="H53" s="113"/>
      <c r="I53" s="134" t="s">
        <v>185</v>
      </c>
      <c r="J53" s="115">
        <f>SUM(J42:J52)</f>
        <v>0</v>
      </c>
      <c r="K53" s="115">
        <f>SUM(K42:K52)</f>
        <v>0</v>
      </c>
      <c r="L53" s="106"/>
    </row>
    <row r="54" spans="1:25" s="99" customFormat="1" ht="12" thickBot="1" x14ac:dyDescent="0.25">
      <c r="C54" s="117"/>
      <c r="D54" s="118"/>
      <c r="E54" s="118"/>
      <c r="F54" s="118"/>
      <c r="G54" s="119"/>
      <c r="H54" s="119"/>
      <c r="I54" s="119"/>
      <c r="J54" s="106" t="s">
        <v>653</v>
      </c>
      <c r="K54" s="106" t="s">
        <v>654</v>
      </c>
      <c r="L54" s="106" t="s">
        <v>655</v>
      </c>
      <c r="O54" s="135" t="s">
        <v>174</v>
      </c>
    </row>
    <row r="55" spans="1:25" s="80" customFormat="1" ht="12" thickBot="1" x14ac:dyDescent="0.25">
      <c r="B55" s="113" t="s">
        <v>1162</v>
      </c>
      <c r="C55" s="113"/>
      <c r="D55" s="113"/>
      <c r="E55" s="113"/>
      <c r="F55" s="113"/>
      <c r="G55" s="113"/>
      <c r="H55" s="113"/>
      <c r="I55" s="114"/>
      <c r="J55" s="115">
        <f>IF((J24-J53)&lt;0,0,J24-J53)</f>
        <v>0</v>
      </c>
      <c r="K55" s="115">
        <f>IF(O55&lt;0,0,O55)</f>
        <v>0</v>
      </c>
      <c r="L55" s="115">
        <f>L37</f>
        <v>0</v>
      </c>
      <c r="O55" s="136">
        <f>K34-K53</f>
        <v>0</v>
      </c>
    </row>
    <row r="56" spans="1:25" s="80" customFormat="1" ht="12" thickBot="1" x14ac:dyDescent="0.25">
      <c r="F56" s="137"/>
      <c r="G56" s="137"/>
      <c r="H56" s="137"/>
      <c r="I56" s="137"/>
      <c r="J56" s="138"/>
      <c r="K56" s="138"/>
      <c r="L56" s="138"/>
    </row>
    <row r="57" spans="1:25" s="80" customFormat="1" ht="12" thickBot="1" x14ac:dyDescent="0.25">
      <c r="B57" s="113" t="s">
        <v>1130</v>
      </c>
      <c r="C57" s="113"/>
      <c r="D57" s="113"/>
      <c r="E57" s="113"/>
      <c r="F57" s="113"/>
      <c r="G57" s="113"/>
      <c r="H57" s="113"/>
      <c r="I57" s="113"/>
      <c r="J57" s="129"/>
      <c r="K57" s="130"/>
      <c r="L57" s="115">
        <f>SUM(J55:L55)</f>
        <v>0</v>
      </c>
    </row>
    <row r="58" spans="1:25" s="80" customFormat="1" x14ac:dyDescent="0.2">
      <c r="F58" s="137"/>
      <c r="G58" s="137"/>
      <c r="H58" s="137"/>
      <c r="I58" s="137"/>
      <c r="J58" s="137"/>
      <c r="K58" s="137"/>
      <c r="L58" s="137"/>
    </row>
    <row r="59" spans="1:25" s="141" customFormat="1" ht="12" thickBot="1" x14ac:dyDescent="0.25">
      <c r="A59" s="139"/>
      <c r="B59" s="140" t="s">
        <v>681</v>
      </c>
      <c r="C59" s="139"/>
      <c r="E59" s="139"/>
      <c r="F59" s="139"/>
      <c r="G59" s="140"/>
      <c r="H59" s="142"/>
      <c r="I59" s="142"/>
      <c r="J59" s="142"/>
      <c r="K59" s="142"/>
      <c r="L59" s="140"/>
      <c r="Y59" s="143"/>
    </row>
    <row r="60" spans="1:25" s="62" customFormat="1" ht="12" thickBot="1" x14ac:dyDescent="0.25">
      <c r="A60" s="141"/>
      <c r="B60" s="82"/>
      <c r="C60" s="132"/>
      <c r="D60" s="144" t="s">
        <v>335</v>
      </c>
      <c r="F60" s="145"/>
    </row>
    <row r="61" spans="1:25" s="62" customFormat="1" ht="12" thickBot="1" x14ac:dyDescent="0.25">
      <c r="A61" s="141"/>
      <c r="B61" s="146"/>
      <c r="C61" s="132"/>
      <c r="D61" s="144" t="s">
        <v>336</v>
      </c>
      <c r="F61" s="144"/>
      <c r="G61" s="145"/>
    </row>
    <row r="62" spans="1:25" s="149" customFormat="1" ht="21" customHeight="1" x14ac:dyDescent="0.2">
      <c r="A62" s="147"/>
      <c r="B62" s="148" t="s">
        <v>162</v>
      </c>
      <c r="C62" s="132"/>
      <c r="D62" s="876" t="s">
        <v>911</v>
      </c>
      <c r="E62" s="876"/>
      <c r="F62" s="876"/>
      <c r="G62" s="876"/>
      <c r="H62" s="876"/>
      <c r="I62" s="876"/>
      <c r="J62" s="876"/>
      <c r="K62" s="876"/>
      <c r="L62" s="876"/>
    </row>
    <row r="63" spans="1:25" s="149" customFormat="1" ht="23.25" customHeight="1" x14ac:dyDescent="0.2">
      <c r="A63" s="147"/>
      <c r="B63" s="148" t="s">
        <v>163</v>
      </c>
      <c r="C63" s="132"/>
      <c r="D63" s="876" t="s">
        <v>873</v>
      </c>
      <c r="E63" s="876"/>
      <c r="F63" s="876"/>
      <c r="G63" s="876"/>
      <c r="H63" s="876"/>
      <c r="I63" s="876"/>
      <c r="J63" s="876"/>
      <c r="K63" s="876"/>
      <c r="L63" s="876"/>
    </row>
    <row r="64" spans="1:25" s="149" customFormat="1" ht="32.25" customHeight="1" x14ac:dyDescent="0.2">
      <c r="A64" s="147"/>
      <c r="B64" s="148" t="s">
        <v>164</v>
      </c>
      <c r="C64" s="132"/>
      <c r="D64" s="877" t="s">
        <v>1155</v>
      </c>
      <c r="E64" s="876"/>
      <c r="F64" s="876"/>
      <c r="G64" s="876"/>
      <c r="H64" s="876"/>
      <c r="I64" s="876"/>
      <c r="J64" s="876"/>
      <c r="K64" s="876"/>
      <c r="L64" s="876"/>
    </row>
    <row r="65" spans="1:13" s="149" customFormat="1" ht="71.25" customHeight="1" x14ac:dyDescent="0.2">
      <c r="A65" s="147"/>
      <c r="B65" s="148" t="s">
        <v>165</v>
      </c>
      <c r="C65" s="132"/>
      <c r="D65" s="877" t="s">
        <v>1151</v>
      </c>
      <c r="E65" s="876"/>
      <c r="F65" s="876"/>
      <c r="G65" s="876"/>
      <c r="H65" s="876"/>
      <c r="I65" s="876"/>
      <c r="J65" s="876"/>
      <c r="K65" s="876"/>
      <c r="L65" s="876"/>
    </row>
    <row r="66" spans="1:13" s="149" customFormat="1" ht="41.25" customHeight="1" x14ac:dyDescent="0.2">
      <c r="A66" s="147"/>
      <c r="B66" s="148" t="s">
        <v>166</v>
      </c>
      <c r="C66" s="132"/>
      <c r="D66" s="874" t="s">
        <v>1152</v>
      </c>
      <c r="E66" s="875"/>
      <c r="F66" s="875"/>
      <c r="G66" s="875"/>
      <c r="H66" s="875"/>
      <c r="I66" s="875"/>
      <c r="J66" s="875"/>
      <c r="K66" s="875"/>
      <c r="L66" s="875"/>
    </row>
    <row r="67" spans="1:13" s="149" customFormat="1" ht="78.75" customHeight="1" x14ac:dyDescent="0.2">
      <c r="A67" s="147"/>
      <c r="B67" s="148"/>
      <c r="C67" s="132"/>
      <c r="D67" s="874" t="s">
        <v>1156</v>
      </c>
      <c r="E67" s="875"/>
      <c r="F67" s="875"/>
      <c r="G67" s="875"/>
      <c r="H67" s="875"/>
      <c r="I67" s="875"/>
      <c r="J67" s="875"/>
      <c r="K67" s="875"/>
      <c r="L67" s="875"/>
    </row>
    <row r="68" spans="1:13" s="149" customFormat="1" ht="18.75" customHeight="1" x14ac:dyDescent="0.2">
      <c r="A68" s="147"/>
      <c r="B68" s="148"/>
      <c r="C68" s="132"/>
      <c r="D68" s="880" t="s">
        <v>1153</v>
      </c>
      <c r="E68" s="880"/>
      <c r="F68" s="880"/>
      <c r="G68" s="880"/>
      <c r="H68" s="880"/>
      <c r="I68" s="880"/>
      <c r="J68" s="880"/>
      <c r="K68" s="880"/>
      <c r="L68" s="880"/>
    </row>
    <row r="69" spans="1:13" s="149" customFormat="1" ht="10.5" customHeight="1" x14ac:dyDescent="0.2">
      <c r="A69" s="147"/>
      <c r="B69" s="148"/>
      <c r="C69" s="132"/>
      <c r="D69" s="788"/>
      <c r="E69" s="787"/>
      <c r="F69" s="787"/>
      <c r="G69" s="787"/>
      <c r="H69" s="787"/>
      <c r="I69" s="787"/>
      <c r="J69" s="787"/>
      <c r="K69" s="787"/>
      <c r="L69" s="787"/>
    </row>
    <row r="70" spans="1:13" s="149" customFormat="1" ht="100.5" customHeight="1" x14ac:dyDescent="0.2">
      <c r="A70" s="147"/>
      <c r="B70" s="148" t="s">
        <v>167</v>
      </c>
      <c r="C70" s="132"/>
      <c r="D70" s="878" t="s">
        <v>1159</v>
      </c>
      <c r="E70" s="879"/>
      <c r="F70" s="879"/>
      <c r="G70" s="879"/>
      <c r="H70" s="879"/>
      <c r="I70" s="879"/>
      <c r="J70" s="879"/>
      <c r="K70" s="879"/>
      <c r="L70" s="879"/>
    </row>
    <row r="71" spans="1:13" s="104" customFormat="1" ht="90" customHeight="1" x14ac:dyDescent="0.2">
      <c r="A71" s="132"/>
      <c r="B71" s="789" t="s">
        <v>168</v>
      </c>
      <c r="C71" s="789"/>
      <c r="D71" s="878" t="s">
        <v>1160</v>
      </c>
      <c r="E71" s="879"/>
      <c r="F71" s="879"/>
      <c r="G71" s="879"/>
      <c r="H71" s="879"/>
      <c r="I71" s="879"/>
      <c r="J71" s="879"/>
      <c r="K71" s="879"/>
      <c r="L71" s="879"/>
    </row>
    <row r="72" spans="1:13" s="149" customFormat="1" ht="20.25" customHeight="1" x14ac:dyDescent="0.2">
      <c r="A72" s="147"/>
      <c r="B72" s="148" t="s">
        <v>169</v>
      </c>
      <c r="C72" s="148"/>
      <c r="D72" s="876" t="s">
        <v>186</v>
      </c>
      <c r="E72" s="876"/>
      <c r="F72" s="876"/>
      <c r="G72" s="876"/>
      <c r="H72" s="876"/>
      <c r="I72" s="876"/>
      <c r="J72" s="876"/>
      <c r="K72" s="876"/>
      <c r="L72" s="876"/>
    </row>
    <row r="73" spans="1:13" s="149" customFormat="1" ht="45.75" customHeight="1" x14ac:dyDescent="0.2">
      <c r="A73" s="147"/>
      <c r="B73" s="148" t="s">
        <v>170</v>
      </c>
      <c r="C73" s="148"/>
      <c r="D73" s="877" t="s">
        <v>1154</v>
      </c>
      <c r="E73" s="876"/>
      <c r="F73" s="876"/>
      <c r="G73" s="876"/>
      <c r="H73" s="876"/>
      <c r="I73" s="876"/>
      <c r="J73" s="876"/>
      <c r="K73" s="876"/>
      <c r="L73" s="876"/>
    </row>
    <row r="74" spans="1:13" s="149" customFormat="1" ht="48.75" customHeight="1" x14ac:dyDescent="0.2">
      <c r="A74" s="147"/>
      <c r="B74" s="148" t="s">
        <v>171</v>
      </c>
      <c r="C74" s="148"/>
      <c r="D74" s="874" t="s">
        <v>1157</v>
      </c>
      <c r="E74" s="875"/>
      <c r="F74" s="875"/>
      <c r="G74" s="875"/>
      <c r="H74" s="875"/>
      <c r="I74" s="875"/>
      <c r="J74" s="875"/>
      <c r="K74" s="875"/>
      <c r="L74" s="875"/>
    </row>
    <row r="75" spans="1:13" s="149" customFormat="1" ht="19.5" customHeight="1" x14ac:dyDescent="0.2">
      <c r="A75" s="147"/>
      <c r="B75" s="148"/>
      <c r="C75" s="148"/>
      <c r="D75" s="880" t="s">
        <v>1158</v>
      </c>
      <c r="E75" s="880"/>
      <c r="F75" s="880"/>
      <c r="G75" s="880"/>
      <c r="H75" s="880"/>
      <c r="I75" s="880"/>
      <c r="J75" s="880"/>
      <c r="K75" s="880"/>
      <c r="L75" s="880"/>
    </row>
    <row r="76" spans="1:13" s="149" customFormat="1" ht="21.75" customHeight="1" x14ac:dyDescent="0.2">
      <c r="A76" s="147"/>
      <c r="B76" s="148" t="s">
        <v>172</v>
      </c>
      <c r="C76" s="148"/>
      <c r="D76" s="876" t="s">
        <v>178</v>
      </c>
      <c r="E76" s="876"/>
      <c r="F76" s="876"/>
      <c r="G76" s="876"/>
      <c r="H76" s="876"/>
      <c r="I76" s="876"/>
      <c r="J76" s="876"/>
      <c r="K76" s="876"/>
      <c r="L76" s="876"/>
    </row>
    <row r="77" spans="1:13" s="149" customFormat="1" ht="21" customHeight="1" x14ac:dyDescent="0.2">
      <c r="A77" s="147"/>
      <c r="B77" s="148" t="s">
        <v>192</v>
      </c>
      <c r="C77" s="148"/>
      <c r="D77" s="876" t="s">
        <v>348</v>
      </c>
      <c r="E77" s="876"/>
      <c r="F77" s="876"/>
      <c r="G77" s="876"/>
      <c r="H77" s="876"/>
      <c r="I77" s="876"/>
      <c r="J77" s="876"/>
      <c r="K77" s="876"/>
      <c r="L77" s="876"/>
    </row>
    <row r="78" spans="1:13" s="149" customFormat="1" ht="33.75" customHeight="1" thickBot="1" x14ac:dyDescent="0.25">
      <c r="A78" s="147"/>
      <c r="B78" s="148" t="s">
        <v>386</v>
      </c>
      <c r="C78" s="148"/>
      <c r="D78" s="876" t="s">
        <v>245</v>
      </c>
      <c r="E78" s="876"/>
      <c r="F78" s="876"/>
      <c r="G78" s="876"/>
      <c r="H78" s="876"/>
      <c r="I78" s="876"/>
      <c r="J78" s="876"/>
      <c r="K78" s="876"/>
      <c r="L78" s="876"/>
    </row>
    <row r="79" spans="1:13" s="149" customFormat="1" ht="24.75" customHeight="1" thickBot="1" x14ac:dyDescent="0.25">
      <c r="A79" s="767"/>
      <c r="B79" s="768" t="s">
        <v>388</v>
      </c>
      <c r="C79" s="768"/>
      <c r="D79" s="790" t="s">
        <v>938</v>
      </c>
      <c r="E79" s="768"/>
      <c r="F79" s="770"/>
      <c r="G79" s="770"/>
      <c r="H79" s="770"/>
      <c r="I79" s="770"/>
      <c r="J79" s="770"/>
      <c r="K79" s="770"/>
      <c r="L79" s="771" t="str">
        <f>IF(K31&gt;(0.5*J24),"NO","YES")</f>
        <v>YES</v>
      </c>
      <c r="M79" s="618"/>
    </row>
    <row r="80" spans="1:13" ht="31.5" customHeight="1" thickBot="1" x14ac:dyDescent="0.25">
      <c r="A80" s="772"/>
      <c r="B80" s="773" t="s">
        <v>389</v>
      </c>
      <c r="C80" s="774"/>
      <c r="D80" s="790" t="s">
        <v>1149</v>
      </c>
      <c r="E80" s="769"/>
      <c r="F80" s="769"/>
      <c r="G80" s="769"/>
      <c r="H80" s="769"/>
      <c r="I80" s="769"/>
      <c r="J80" s="775"/>
      <c r="K80" s="776"/>
      <c r="L80" s="777" t="str">
        <f>IF(K32&gt;('Sec B CA2 - CAR Conso'!J7*0.0125),"NO","YES")</f>
        <v>YES</v>
      </c>
      <c r="M80" s="772"/>
    </row>
    <row r="8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sheetData>
  <sheetProtection password="8366" sheet="1" objects="1" scenarios="1"/>
  <mergeCells count="16">
    <mergeCell ref="D74:L74"/>
    <mergeCell ref="D77:L77"/>
    <mergeCell ref="D76:L76"/>
    <mergeCell ref="D78:L78"/>
    <mergeCell ref="D62:L62"/>
    <mergeCell ref="D63:L63"/>
    <mergeCell ref="D64:L64"/>
    <mergeCell ref="D65:L65"/>
    <mergeCell ref="D73:L73"/>
    <mergeCell ref="D66:L66"/>
    <mergeCell ref="D70:L70"/>
    <mergeCell ref="D71:L71"/>
    <mergeCell ref="D72:L72"/>
    <mergeCell ref="D67:L67"/>
    <mergeCell ref="D68:L68"/>
    <mergeCell ref="D75:L75"/>
  </mergeCells>
  <phoneticPr fontId="0" type="noConversion"/>
  <conditionalFormatting sqref="L80">
    <cfRule type="containsText" dxfId="7" priority="2" stopIfTrue="1" operator="containsText" text="yes">
      <formula>NOT(ISERROR(SEARCH("yes",L80)))</formula>
    </cfRule>
  </conditionalFormatting>
  <conditionalFormatting sqref="L79">
    <cfRule type="containsText" dxfId="6" priority="1" stopIfTrue="1" operator="containsText" text="yes">
      <formula>NOT(ISERROR(SEARCH("yes",L79)))</formula>
    </cfRule>
  </conditionalFormatting>
  <dataValidations count="3">
    <dataValidation operator="greaterThanOrEqual" allowBlank="1" showInputMessage="1" showErrorMessage="1" sqref="L57"/>
    <dataValidation allowBlank="1" showErrorMessage="1" sqref="L1"/>
    <dataValidation type="decimal" operator="greaterThan" allowBlank="1" showInputMessage="1" showErrorMessage="1" error="Please enter the amount in positive figures" sqref="J8 J20:J23 K33">
      <formula1>-0.00000000001</formula1>
    </dataValidation>
  </dataValidations>
  <pageMargins left="0.34" right="0.34" top="0.5" bottom="0.4" header="0.2" footer="0.2"/>
  <pageSetup paperSize="9" scale="73" fitToHeight="3" orientation="portrait" r:id="rId1"/>
  <headerFooter alignWithMargins="0">
    <oddFooter>&amp;L&amp;8&amp;A&amp;R&amp;8&amp;P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AC132"/>
  <sheetViews>
    <sheetView showGridLines="0" showRowColHeaders="0" zoomScaleSheetLayoutView="100" workbookViewId="0">
      <selection activeCell="J25" sqref="J25"/>
    </sheetView>
  </sheetViews>
  <sheetFormatPr defaultColWidth="0" defaultRowHeight="11.25" zeroHeight="1" x14ac:dyDescent="0.2"/>
  <cols>
    <col min="1" max="1" width="2.140625" style="66" customWidth="1"/>
    <col min="2" max="2" width="5.7109375" style="66" customWidth="1"/>
    <col min="3" max="3" width="2.140625" style="66" customWidth="1"/>
    <col min="4" max="4" width="2.28515625" style="66" customWidth="1"/>
    <col min="5" max="5" width="37.28515625" style="66" customWidth="1"/>
    <col min="6" max="6" width="7.7109375" style="66" customWidth="1"/>
    <col min="7" max="7" width="29.42578125" style="66" customWidth="1"/>
    <col min="8" max="8" width="14.28515625" style="66" customWidth="1"/>
    <col min="9" max="9" width="2.28515625" style="66" customWidth="1"/>
    <col min="10" max="10" width="14.28515625" style="66" customWidth="1"/>
    <col min="11" max="11" width="2.140625" style="69" customWidth="1"/>
    <col min="12" max="12" width="12.28515625" style="66" hidden="1" customWidth="1"/>
    <col min="13" max="13" width="11.85546875" style="66" hidden="1" customWidth="1"/>
    <col min="14" max="16384" width="9.140625" style="66" hidden="1"/>
  </cols>
  <sheetData>
    <row r="1" spans="2:17" s="139" customFormat="1" ht="13.5" thickBot="1" x14ac:dyDescent="0.3">
      <c r="B1" s="30" t="str">
        <f>'Sec B CA1 - Capital'!B1</f>
        <v>SECTION B: CAPITAL ADEQUACY CALCULATION</v>
      </c>
      <c r="C1" s="150"/>
      <c r="E1" s="150"/>
      <c r="F1" s="150"/>
      <c r="I1" s="151" t="s">
        <v>656</v>
      </c>
      <c r="J1" s="64" t="str">
        <f>IF('Sec A Balance Sheet'!J1=0," ",'Sec A Balance Sheet'!J1)</f>
        <v>USD '000</v>
      </c>
    </row>
    <row r="2" spans="2:17" s="139" customFormat="1" ht="12.75" x14ac:dyDescent="0.25">
      <c r="B2" s="30" t="s">
        <v>691</v>
      </c>
      <c r="C2" s="150"/>
      <c r="E2" s="150"/>
      <c r="F2" s="150"/>
      <c r="G2" s="150"/>
      <c r="I2" s="152"/>
      <c r="J2" s="153"/>
      <c r="K2" s="153"/>
    </row>
    <row r="3" spans="2:17" s="139" customFormat="1" x14ac:dyDescent="0.2">
      <c r="C3" s="150"/>
      <c r="E3" s="150"/>
      <c r="F3" s="150"/>
      <c r="G3" s="150"/>
      <c r="H3" s="153"/>
      <c r="I3" s="152"/>
      <c r="J3" s="153"/>
      <c r="K3" s="153"/>
    </row>
    <row r="4" spans="2:17" s="139" customFormat="1" ht="12" thickBot="1" x14ac:dyDescent="0.25">
      <c r="C4" s="150"/>
      <c r="E4" s="150"/>
      <c r="F4" s="150"/>
      <c r="G4" s="150"/>
      <c r="H4" s="153"/>
      <c r="I4" s="152"/>
      <c r="J4" s="153"/>
      <c r="K4" s="153"/>
    </row>
    <row r="5" spans="2:17" s="158" customFormat="1" ht="24" customHeight="1" thickTop="1" thickBot="1" x14ac:dyDescent="0.25">
      <c r="B5" s="154" t="s">
        <v>138</v>
      </c>
      <c r="C5" s="155"/>
      <c r="D5" s="155"/>
      <c r="E5" s="155"/>
      <c r="F5" s="155"/>
      <c r="G5" s="88"/>
      <c r="H5" s="156" t="s">
        <v>202</v>
      </c>
      <c r="I5" s="157"/>
      <c r="J5" s="89" t="s">
        <v>712</v>
      </c>
      <c r="K5" s="153"/>
    </row>
    <row r="6" spans="2:17" s="147" customFormat="1" ht="12.75" thickTop="1" thickBot="1" x14ac:dyDescent="0.25">
      <c r="B6" s="159"/>
      <c r="C6" s="160"/>
      <c r="D6" s="160"/>
      <c r="E6" s="160"/>
      <c r="F6" s="160"/>
      <c r="G6" s="159"/>
      <c r="H6" s="159"/>
      <c r="J6" s="159"/>
      <c r="K6" s="153"/>
    </row>
    <row r="7" spans="2:17" s="147" customFormat="1" ht="12" thickBot="1" x14ac:dyDescent="0.25">
      <c r="B7" s="161" t="s">
        <v>692</v>
      </c>
      <c r="C7" s="161"/>
      <c r="D7" s="161"/>
      <c r="E7" s="161"/>
      <c r="F7" s="161"/>
      <c r="G7" s="162"/>
      <c r="H7" s="163"/>
      <c r="I7" s="164"/>
      <c r="J7" s="165">
        <f>'Sec B CR5b -Risk Weighted Asset'!L201+'Sec B IRB - Credit Risk'!I51</f>
        <v>0</v>
      </c>
      <c r="K7" s="166"/>
      <c r="Q7" s="167" t="s">
        <v>704</v>
      </c>
    </row>
    <row r="8" spans="2:17" s="147" customFormat="1" ht="3.75" customHeight="1" thickBot="1" x14ac:dyDescent="0.25">
      <c r="B8" s="168"/>
      <c r="C8" s="161"/>
      <c r="D8" s="161"/>
      <c r="E8" s="161"/>
      <c r="F8" s="132"/>
      <c r="H8" s="164"/>
      <c r="I8" s="164"/>
      <c r="J8" s="164"/>
    </row>
    <row r="9" spans="2:17" s="147" customFormat="1" ht="12" thickBot="1" x14ac:dyDescent="0.25">
      <c r="B9" s="161" t="s">
        <v>1126</v>
      </c>
      <c r="C9" s="161"/>
      <c r="D9" s="161"/>
      <c r="E9" s="161"/>
      <c r="F9" s="132"/>
      <c r="H9" s="164"/>
      <c r="I9" s="164"/>
      <c r="J9" s="165">
        <f>H7+J7</f>
        <v>0</v>
      </c>
      <c r="K9" s="169"/>
    </row>
    <row r="10" spans="2:17" s="147" customFormat="1" ht="6" customHeight="1" thickBot="1" x14ac:dyDescent="0.25">
      <c r="B10" s="161"/>
      <c r="C10" s="161"/>
      <c r="D10" s="161"/>
      <c r="E10" s="161"/>
      <c r="F10" s="161"/>
      <c r="G10" s="170"/>
      <c r="H10" s="164"/>
      <c r="I10" s="164"/>
      <c r="J10" s="171"/>
      <c r="K10" s="166"/>
    </row>
    <row r="11" spans="2:17" s="147" customFormat="1" ht="12" thickBot="1" x14ac:dyDescent="0.25">
      <c r="B11" s="161" t="s">
        <v>659</v>
      </c>
      <c r="C11" s="161"/>
      <c r="D11" s="161"/>
      <c r="E11" s="161"/>
      <c r="F11" s="132"/>
      <c r="G11" s="162"/>
      <c r="H11" s="163"/>
      <c r="I11" s="164"/>
      <c r="J11" s="165">
        <f>MAX('Sec B OpR - BIA'!L21,'Sec B OpR - STA'!K47)</f>
        <v>0</v>
      </c>
      <c r="K11" s="172"/>
      <c r="Q11" s="167" t="s">
        <v>230</v>
      </c>
    </row>
    <row r="12" spans="2:17" s="147" customFormat="1" ht="3.75" customHeight="1" thickBot="1" x14ac:dyDescent="0.25">
      <c r="B12" s="168"/>
      <c r="C12" s="161"/>
      <c r="D12" s="161"/>
      <c r="E12" s="161"/>
      <c r="F12" s="132"/>
      <c r="H12" s="164"/>
      <c r="I12" s="164"/>
      <c r="J12" s="164"/>
    </row>
    <row r="13" spans="2:17" s="147" customFormat="1" ht="12" thickBot="1" x14ac:dyDescent="0.25">
      <c r="B13" s="161" t="s">
        <v>1128</v>
      </c>
      <c r="C13" s="161"/>
      <c r="D13" s="161"/>
      <c r="E13" s="161"/>
      <c r="F13" s="132"/>
      <c r="H13" s="164"/>
      <c r="I13" s="164"/>
      <c r="J13" s="165">
        <f>H11+J11</f>
        <v>0</v>
      </c>
      <c r="K13" s="169"/>
    </row>
    <row r="14" spans="2:17" s="147" customFormat="1" ht="6" customHeight="1" thickBot="1" x14ac:dyDescent="0.25">
      <c r="B14" s="161"/>
      <c r="C14" s="161"/>
      <c r="D14" s="161"/>
      <c r="E14" s="161"/>
      <c r="F14" s="132"/>
      <c r="G14" s="170"/>
      <c r="H14" s="164"/>
      <c r="I14" s="164"/>
      <c r="J14" s="171"/>
      <c r="K14" s="166"/>
    </row>
    <row r="15" spans="2:17" s="147" customFormat="1" ht="12" thickBot="1" x14ac:dyDescent="0.25">
      <c r="B15" s="161" t="s">
        <v>660</v>
      </c>
      <c r="C15" s="161"/>
      <c r="D15" s="161"/>
      <c r="E15" s="161"/>
      <c r="F15" s="132"/>
      <c r="G15" s="173"/>
      <c r="H15" s="163"/>
      <c r="I15" s="164"/>
      <c r="J15" s="165">
        <f>'Sec B MR - Market Risk'!I22</f>
        <v>0</v>
      </c>
      <c r="K15" s="166"/>
      <c r="Q15" s="167" t="s">
        <v>231</v>
      </c>
    </row>
    <row r="16" spans="2:17" s="147" customFormat="1" ht="3.75" customHeight="1" thickBot="1" x14ac:dyDescent="0.25">
      <c r="B16" s="168"/>
      <c r="C16" s="161"/>
      <c r="D16" s="161"/>
      <c r="E16" s="161"/>
      <c r="F16" s="132"/>
      <c r="H16" s="164"/>
      <c r="I16" s="164"/>
      <c r="J16" s="164"/>
    </row>
    <row r="17" spans="2:19" s="147" customFormat="1" ht="12" thickBot="1" x14ac:dyDescent="0.25">
      <c r="B17" s="161" t="s">
        <v>1127</v>
      </c>
      <c r="C17" s="161"/>
      <c r="D17" s="161"/>
      <c r="E17" s="161"/>
      <c r="F17" s="132"/>
      <c r="H17" s="164"/>
      <c r="I17" s="164"/>
      <c r="J17" s="165">
        <f>H15+J15</f>
        <v>0</v>
      </c>
      <c r="K17" s="169"/>
    </row>
    <row r="18" spans="2:19" s="147" customFormat="1" ht="6" customHeight="1" thickBot="1" x14ac:dyDescent="0.25">
      <c r="B18" s="161"/>
      <c r="C18" s="161"/>
      <c r="D18" s="161"/>
      <c r="E18" s="161"/>
      <c r="F18" s="132"/>
      <c r="H18" s="164"/>
      <c r="I18" s="164"/>
      <c r="J18" s="171"/>
      <c r="K18" s="166"/>
    </row>
    <row r="19" spans="2:19" s="147" customFormat="1" ht="12" thickBot="1" x14ac:dyDescent="0.25">
      <c r="B19" s="161" t="s">
        <v>194</v>
      </c>
      <c r="C19" s="161"/>
      <c r="D19" s="161"/>
      <c r="E19" s="161"/>
      <c r="F19" s="161"/>
      <c r="H19" s="174"/>
      <c r="I19" s="164"/>
      <c r="J19" s="165">
        <f>J9+J13+J17</f>
        <v>0</v>
      </c>
      <c r="K19" s="166"/>
      <c r="Q19" s="167" t="s">
        <v>232</v>
      </c>
    </row>
    <row r="20" spans="2:19" s="147" customFormat="1" ht="3.75" customHeight="1" x14ac:dyDescent="0.2">
      <c r="B20" s="168"/>
      <c r="C20" s="161"/>
      <c r="D20" s="161"/>
      <c r="E20" s="161"/>
      <c r="F20" s="132"/>
      <c r="H20" s="164"/>
      <c r="I20" s="164"/>
      <c r="J20" s="164"/>
    </row>
    <row r="21" spans="2:19" s="147" customFormat="1" ht="5.25" customHeight="1" thickBot="1" x14ac:dyDescent="0.25">
      <c r="B21" s="175"/>
      <c r="C21" s="175"/>
      <c r="D21" s="175"/>
      <c r="E21" s="175"/>
      <c r="F21" s="176"/>
      <c r="G21" s="175"/>
      <c r="H21" s="177"/>
      <c r="I21" s="177"/>
      <c r="J21" s="177"/>
      <c r="K21" s="178"/>
    </row>
    <row r="22" spans="2:19" s="147" customFormat="1" x14ac:dyDescent="0.2">
      <c r="B22" s="161"/>
      <c r="C22" s="161"/>
      <c r="D22" s="161"/>
      <c r="E22" s="161"/>
      <c r="F22" s="132"/>
      <c r="G22" s="161"/>
      <c r="H22" s="171"/>
      <c r="I22" s="171"/>
      <c r="J22" s="171"/>
      <c r="K22" s="166"/>
    </row>
    <row r="23" spans="2:19" s="147" customFormat="1" x14ac:dyDescent="0.2">
      <c r="B23" s="179" t="s">
        <v>46</v>
      </c>
      <c r="C23" s="179"/>
      <c r="D23" s="179"/>
      <c r="E23" s="179"/>
      <c r="H23" s="171"/>
      <c r="I23" s="164"/>
      <c r="J23" s="171"/>
      <c r="K23" s="179"/>
    </row>
    <row r="24" spans="2:19" s="147" customFormat="1" ht="12" thickBot="1" x14ac:dyDescent="0.25">
      <c r="B24" s="180">
        <v>0.12</v>
      </c>
      <c r="C24" s="179" t="s">
        <v>408</v>
      </c>
      <c r="D24" s="179"/>
      <c r="E24" s="179"/>
      <c r="F24" s="147" t="s">
        <v>307</v>
      </c>
      <c r="G24" s="179"/>
      <c r="H24" s="171"/>
      <c r="I24" s="164"/>
      <c r="J24" s="171"/>
      <c r="K24" s="179"/>
    </row>
    <row r="25" spans="2:19" s="147" customFormat="1" ht="12" thickBot="1" x14ac:dyDescent="0.25">
      <c r="B25" s="181" t="s">
        <v>694</v>
      </c>
      <c r="D25" s="161"/>
      <c r="E25" s="161"/>
      <c r="F25" s="132"/>
      <c r="H25" s="164" t="s">
        <v>841</v>
      </c>
      <c r="I25" s="164"/>
      <c r="J25" s="165">
        <f>J9*B24</f>
        <v>0</v>
      </c>
      <c r="K25" s="166"/>
      <c r="L25" s="147" t="s">
        <v>273</v>
      </c>
      <c r="Q25" s="167" t="s">
        <v>233</v>
      </c>
      <c r="S25" s="147" t="s">
        <v>332</v>
      </c>
    </row>
    <row r="26" spans="2:19" s="147" customFormat="1" ht="12" thickBot="1" x14ac:dyDescent="0.25">
      <c r="B26" s="181" t="s">
        <v>695</v>
      </c>
      <c r="D26" s="161"/>
      <c r="E26" s="161"/>
      <c r="F26" s="132"/>
      <c r="H26" s="164" t="s">
        <v>858</v>
      </c>
      <c r="I26" s="164"/>
      <c r="J26" s="165">
        <f>J13*B24</f>
        <v>0</v>
      </c>
      <c r="K26" s="166"/>
      <c r="L26" s="147" t="s">
        <v>277</v>
      </c>
      <c r="Q26" s="167" t="s">
        <v>234</v>
      </c>
      <c r="S26" s="147" t="s">
        <v>332</v>
      </c>
    </row>
    <row r="27" spans="2:19" s="147" customFormat="1" ht="12" thickBot="1" x14ac:dyDescent="0.25">
      <c r="B27" s="181" t="s">
        <v>696</v>
      </c>
      <c r="D27" s="161"/>
      <c r="E27" s="161"/>
      <c r="F27" s="132"/>
      <c r="H27" s="164" t="s">
        <v>859</v>
      </c>
      <c r="I27" s="164"/>
      <c r="J27" s="165">
        <f>J17*B24</f>
        <v>0</v>
      </c>
      <c r="K27" s="166"/>
      <c r="L27" s="147" t="s">
        <v>725</v>
      </c>
      <c r="Q27" s="167" t="s">
        <v>235</v>
      </c>
      <c r="S27" s="147" t="s">
        <v>332</v>
      </c>
    </row>
    <row r="28" spans="2:19" s="147" customFormat="1" ht="4.5" customHeight="1" x14ac:dyDescent="0.2">
      <c r="B28" s="161"/>
      <c r="C28" s="161"/>
      <c r="D28" s="161"/>
      <c r="E28" s="161"/>
      <c r="F28" s="132"/>
      <c r="G28" s="161"/>
      <c r="H28" s="171"/>
      <c r="I28" s="164"/>
      <c r="J28" s="171"/>
      <c r="K28" s="166"/>
    </row>
    <row r="29" spans="2:19" s="147" customFormat="1" ht="12" thickBot="1" x14ac:dyDescent="0.25">
      <c r="B29" s="161" t="s">
        <v>697</v>
      </c>
      <c r="C29" s="161"/>
      <c r="D29" s="161"/>
      <c r="E29" s="161"/>
      <c r="F29" s="161"/>
      <c r="G29" s="161"/>
      <c r="H29" s="171"/>
      <c r="I29" s="164"/>
      <c r="J29" s="171"/>
      <c r="K29" s="161"/>
    </row>
    <row r="30" spans="2:19" s="147" customFormat="1" ht="12" thickBot="1" x14ac:dyDescent="0.25">
      <c r="B30" s="181" t="s">
        <v>720</v>
      </c>
      <c r="C30" s="161"/>
      <c r="D30" s="161"/>
      <c r="E30" s="161"/>
      <c r="F30" s="132"/>
      <c r="G30" s="170"/>
      <c r="H30" s="171"/>
      <c r="I30" s="164"/>
      <c r="J30" s="165">
        <f>'Sec B CA1 - Capital'!J55</f>
        <v>0</v>
      </c>
      <c r="K30" s="166"/>
      <c r="Q30" s="167" t="s">
        <v>326</v>
      </c>
    </row>
    <row r="31" spans="2:19" s="147" customFormat="1" ht="12" thickBot="1" x14ac:dyDescent="0.25">
      <c r="B31" s="181" t="s">
        <v>158</v>
      </c>
      <c r="C31" s="161"/>
      <c r="D31" s="161"/>
      <c r="E31" s="161"/>
      <c r="F31" s="132"/>
      <c r="G31" s="162"/>
      <c r="H31" s="171"/>
      <c r="I31" s="164"/>
      <c r="J31" s="165">
        <f>'Sec B CA1 - Capital'!K55</f>
        <v>0</v>
      </c>
      <c r="K31" s="166"/>
      <c r="Q31" s="167" t="s">
        <v>327</v>
      </c>
    </row>
    <row r="32" spans="2:19" s="147" customFormat="1" ht="12" thickBot="1" x14ac:dyDescent="0.25">
      <c r="B32" s="181" t="s">
        <v>159</v>
      </c>
      <c r="C32" s="161"/>
      <c r="D32" s="161"/>
      <c r="E32" s="161"/>
      <c r="F32" s="132"/>
      <c r="G32" s="170"/>
      <c r="H32" s="171"/>
      <c r="I32" s="164"/>
      <c r="J32" s="165">
        <f>'Sec B CA1 - Capital'!L55</f>
        <v>0</v>
      </c>
      <c r="K32" s="166"/>
      <c r="Q32" s="167" t="s">
        <v>331</v>
      </c>
    </row>
    <row r="33" spans="2:18" s="147" customFormat="1" ht="12" thickBot="1" x14ac:dyDescent="0.25">
      <c r="B33" s="161" t="s">
        <v>47</v>
      </c>
      <c r="C33" s="161"/>
      <c r="D33" s="161"/>
      <c r="E33" s="161"/>
      <c r="F33" s="132"/>
      <c r="G33" s="182"/>
      <c r="H33" s="171"/>
      <c r="I33" s="164"/>
      <c r="J33" s="165">
        <f>SUM(J30+J31+J32)</f>
        <v>0</v>
      </c>
      <c r="K33" s="166"/>
      <c r="Q33" s="167" t="s">
        <v>236</v>
      </c>
    </row>
    <row r="34" spans="2:18" s="147" customFormat="1" ht="12" thickBot="1" x14ac:dyDescent="0.25">
      <c r="B34" s="132"/>
      <c r="C34" s="161"/>
      <c r="D34" s="161"/>
      <c r="E34" s="161"/>
      <c r="F34" s="161"/>
      <c r="G34" s="161"/>
      <c r="H34" s="171"/>
      <c r="I34" s="164"/>
      <c r="J34" s="171"/>
      <c r="K34" s="161"/>
    </row>
    <row r="35" spans="2:18" s="147" customFormat="1" ht="12" thickBot="1" x14ac:dyDescent="0.25">
      <c r="B35" s="132" t="s">
        <v>246</v>
      </c>
      <c r="C35" s="161"/>
      <c r="D35" s="161"/>
      <c r="E35" s="161"/>
      <c r="F35" s="161"/>
      <c r="G35" s="161"/>
      <c r="H35" s="171"/>
      <c r="I35" s="164"/>
      <c r="J35" s="183" t="str">
        <f>IF(SUM(J31:J32)=0," ",IF(SUM(J31:J32)&lt;=J30,"YES","No, Check again"))</f>
        <v xml:space="preserve"> </v>
      </c>
      <c r="K35" s="161"/>
    </row>
    <row r="36" spans="2:18" s="147" customFormat="1" ht="5.25" customHeight="1" thickBot="1" x14ac:dyDescent="0.25">
      <c r="B36" s="175"/>
      <c r="C36" s="175"/>
      <c r="D36" s="175"/>
      <c r="E36" s="175"/>
      <c r="F36" s="176"/>
      <c r="G36" s="175"/>
      <c r="H36" s="177"/>
      <c r="I36" s="177"/>
      <c r="J36" s="177"/>
      <c r="K36" s="178"/>
    </row>
    <row r="37" spans="2:18" s="147" customFormat="1" x14ac:dyDescent="0.2">
      <c r="C37" s="161"/>
      <c r="D37" s="161"/>
      <c r="E37" s="161"/>
      <c r="F37" s="132"/>
      <c r="H37" s="164"/>
      <c r="I37" s="164"/>
      <c r="J37" s="164"/>
    </row>
    <row r="38" spans="2:18" s="147" customFormat="1" x14ac:dyDescent="0.2">
      <c r="B38" s="161" t="s">
        <v>260</v>
      </c>
      <c r="C38" s="161"/>
      <c r="D38" s="161"/>
      <c r="E38" s="161"/>
      <c r="F38" s="161"/>
      <c r="G38" s="161"/>
      <c r="H38" s="171"/>
      <c r="I38" s="164"/>
      <c r="J38" s="171"/>
      <c r="K38" s="161"/>
    </row>
    <row r="39" spans="2:18" s="147" customFormat="1" ht="12" thickBot="1" x14ac:dyDescent="0.25">
      <c r="B39" s="168" t="s">
        <v>698</v>
      </c>
      <c r="C39" s="161"/>
      <c r="D39" s="161"/>
      <c r="E39" s="161"/>
      <c r="F39" s="132"/>
      <c r="G39" s="161"/>
      <c r="H39" s="171"/>
      <c r="I39" s="164"/>
      <c r="J39" s="164"/>
    </row>
    <row r="40" spans="2:18" s="147" customFormat="1" ht="12" thickBot="1" x14ac:dyDescent="0.25">
      <c r="B40" s="161"/>
      <c r="C40" s="132" t="s">
        <v>708</v>
      </c>
      <c r="D40" s="132"/>
      <c r="E40" s="161"/>
      <c r="F40" s="132" t="s">
        <v>346</v>
      </c>
      <c r="G40" s="161"/>
      <c r="H40" s="171"/>
      <c r="I40" s="164"/>
      <c r="J40" s="165">
        <f>IF(M40&gt;0,IF(M40&gt;J30,J30,M40),0)</f>
        <v>0</v>
      </c>
      <c r="K40" s="166"/>
      <c r="L40" s="147" t="s">
        <v>800</v>
      </c>
      <c r="M40" s="184">
        <f>J25+J26-J41</f>
        <v>0</v>
      </c>
      <c r="N40" s="184"/>
      <c r="O40" s="184" t="e">
        <f>#REF!+#REF!-H41</f>
        <v>#REF!</v>
      </c>
      <c r="R40" s="185" t="s">
        <v>803</v>
      </c>
    </row>
    <row r="41" spans="2:18" s="147" customFormat="1" ht="12" thickBot="1" x14ac:dyDescent="0.25">
      <c r="B41" s="161"/>
      <c r="C41" s="132" t="s">
        <v>709</v>
      </c>
      <c r="D41" s="132"/>
      <c r="E41" s="161"/>
      <c r="F41" s="132" t="s">
        <v>346</v>
      </c>
      <c r="G41" s="161"/>
      <c r="H41" s="171"/>
      <c r="I41" s="164"/>
      <c r="J41" s="165">
        <f>IF(J31&lt;=0,0,IF(SUM(J25:J26)&gt;J31,J31,SUM(J25:J26)))</f>
        <v>0</v>
      </c>
      <c r="K41" s="166"/>
      <c r="L41" s="147" t="s">
        <v>274</v>
      </c>
    </row>
    <row r="42" spans="2:18" s="147" customFormat="1" ht="4.5" customHeight="1" thickBot="1" x14ac:dyDescent="0.25">
      <c r="B42" s="161"/>
      <c r="C42" s="132"/>
      <c r="D42" s="132"/>
      <c r="E42" s="161"/>
      <c r="F42" s="132"/>
      <c r="G42" s="161"/>
      <c r="H42" s="171"/>
      <c r="I42" s="164"/>
      <c r="J42" s="171"/>
      <c r="K42" s="166"/>
    </row>
    <row r="43" spans="2:18" s="147" customFormat="1" ht="12" thickBot="1" x14ac:dyDescent="0.25">
      <c r="B43" s="161"/>
      <c r="C43" s="132" t="s">
        <v>161</v>
      </c>
      <c r="D43" s="132"/>
      <c r="E43" s="161"/>
      <c r="F43" s="132"/>
      <c r="G43" s="161"/>
      <c r="H43" s="171"/>
      <c r="I43" s="164"/>
      <c r="J43" s="165">
        <f>J30-J40</f>
        <v>0</v>
      </c>
      <c r="K43" s="166"/>
    </row>
    <row r="44" spans="2:18" s="147" customFormat="1" ht="12" thickBot="1" x14ac:dyDescent="0.25">
      <c r="B44" s="161"/>
      <c r="C44" s="132" t="s">
        <v>801</v>
      </c>
      <c r="D44" s="132"/>
      <c r="E44" s="161"/>
      <c r="F44" s="132"/>
      <c r="G44" s="161"/>
      <c r="H44" s="171"/>
      <c r="I44" s="164"/>
      <c r="J44" s="165">
        <f>IF(J31&lt;=0,0,J31-J41)</f>
        <v>0</v>
      </c>
      <c r="K44" s="166"/>
      <c r="L44" s="147" t="s">
        <v>275</v>
      </c>
    </row>
    <row r="45" spans="2:18" s="147" customFormat="1" ht="4.5" customHeight="1" x14ac:dyDescent="0.2">
      <c r="B45" s="161"/>
      <c r="C45" s="161" t="s">
        <v>699</v>
      </c>
      <c r="D45" s="161"/>
      <c r="E45" s="161"/>
      <c r="F45" s="132"/>
      <c r="G45" s="161"/>
      <c r="H45" s="171"/>
      <c r="I45" s="164"/>
      <c r="J45" s="171"/>
      <c r="K45" s="166"/>
    </row>
    <row r="46" spans="2:18" s="147" customFormat="1" x14ac:dyDescent="0.2">
      <c r="B46" s="168" t="s">
        <v>700</v>
      </c>
      <c r="C46" s="161"/>
      <c r="D46" s="161"/>
      <c r="E46" s="161"/>
      <c r="F46" s="132"/>
      <c r="G46" s="161"/>
      <c r="H46" s="171"/>
      <c r="I46" s="164"/>
      <c r="J46" s="171"/>
      <c r="K46" s="166"/>
    </row>
    <row r="47" spans="2:18" s="147" customFormat="1" x14ac:dyDescent="0.2">
      <c r="B47" s="161"/>
      <c r="C47" s="132" t="s">
        <v>708</v>
      </c>
      <c r="D47" s="161"/>
      <c r="E47" s="161"/>
      <c r="F47" s="132"/>
      <c r="G47" s="161"/>
      <c r="H47" s="171"/>
      <c r="I47" s="164"/>
      <c r="J47" s="163"/>
      <c r="K47" s="166"/>
      <c r="L47" s="147" t="s">
        <v>276</v>
      </c>
    </row>
    <row r="48" spans="2:18" s="147" customFormat="1" x14ac:dyDescent="0.2">
      <c r="B48" s="161"/>
      <c r="C48" s="132" t="s">
        <v>709</v>
      </c>
      <c r="D48" s="161"/>
      <c r="E48" s="161"/>
      <c r="F48" s="132"/>
      <c r="G48" s="161"/>
      <c r="H48" s="164"/>
      <c r="I48" s="164"/>
      <c r="J48" s="186"/>
      <c r="K48" s="166"/>
      <c r="L48" s="147" t="s">
        <v>805</v>
      </c>
      <c r="M48" s="184">
        <f>IF((J44-(J27-J47-J49))&gt;0,(J44-(J27-J47-J49)),0)</f>
        <v>0</v>
      </c>
      <c r="N48" s="147" t="s">
        <v>351</v>
      </c>
      <c r="O48" s="184" t="e">
        <f>IF((H44-(#REF!-H47-H49))&gt;0,(H44-(#REF!-H47-H49)),0)</f>
        <v>#REF!</v>
      </c>
      <c r="Q48" s="167" t="s">
        <v>802</v>
      </c>
      <c r="R48" s="185" t="s">
        <v>804</v>
      </c>
    </row>
    <row r="49" spans="2:15" s="147" customFormat="1" x14ac:dyDescent="0.2">
      <c r="B49" s="161"/>
      <c r="C49" s="132" t="s">
        <v>710</v>
      </c>
      <c r="D49" s="161"/>
      <c r="E49" s="161"/>
      <c r="F49" s="132" t="s">
        <v>306</v>
      </c>
      <c r="G49" s="187"/>
      <c r="H49" s="171"/>
      <c r="I49" s="164"/>
      <c r="J49" s="163"/>
      <c r="K49" s="166"/>
      <c r="L49" s="147" t="s">
        <v>719</v>
      </c>
      <c r="N49" s="167"/>
    </row>
    <row r="50" spans="2:15" s="147" customFormat="1" x14ac:dyDescent="0.2">
      <c r="B50" s="161"/>
      <c r="C50" s="161"/>
      <c r="D50" s="161"/>
      <c r="E50" s="161"/>
      <c r="F50" s="132"/>
      <c r="G50" s="161"/>
      <c r="H50" s="171"/>
      <c r="I50" s="164"/>
      <c r="J50" s="164"/>
      <c r="K50" s="166"/>
      <c r="M50" s="184">
        <f>J27-(J47+J49)</f>
        <v>0</v>
      </c>
      <c r="N50" s="184"/>
      <c r="O50" s="184" t="e">
        <f>#REF!-(H47+H49)</f>
        <v>#REF!</v>
      </c>
    </row>
    <row r="51" spans="2:15" s="147" customFormat="1" x14ac:dyDescent="0.2">
      <c r="B51" s="161" t="s">
        <v>701</v>
      </c>
      <c r="C51" s="161"/>
      <c r="D51" s="161"/>
      <c r="E51" s="161"/>
      <c r="F51" s="132"/>
      <c r="G51" s="161"/>
      <c r="H51" s="171"/>
      <c r="I51" s="164"/>
      <c r="J51" s="164"/>
      <c r="K51" s="166"/>
    </row>
    <row r="52" spans="2:15" s="147" customFormat="1" x14ac:dyDescent="0.2">
      <c r="B52" s="161"/>
      <c r="C52" s="132" t="s">
        <v>883</v>
      </c>
      <c r="D52" s="161"/>
      <c r="E52" s="161"/>
      <c r="F52" s="132"/>
      <c r="G52" s="161"/>
      <c r="H52" s="171"/>
      <c r="I52" s="164"/>
      <c r="J52" s="163"/>
      <c r="K52" s="166"/>
      <c r="L52" s="147" t="s">
        <v>564</v>
      </c>
      <c r="M52" s="184">
        <f>J43-J47</f>
        <v>0</v>
      </c>
    </row>
    <row r="53" spans="2:15" s="147" customFormat="1" x14ac:dyDescent="0.2">
      <c r="B53" s="161"/>
      <c r="C53" s="132" t="s">
        <v>884</v>
      </c>
      <c r="D53" s="161"/>
      <c r="E53" s="161"/>
      <c r="F53" s="132"/>
      <c r="G53" s="161"/>
      <c r="H53" s="171"/>
      <c r="I53" s="164"/>
      <c r="J53" s="163"/>
      <c r="K53" s="166"/>
    </row>
    <row r="54" spans="2:15" s="147" customFormat="1" ht="5.25" customHeight="1" thickBot="1" x14ac:dyDescent="0.25">
      <c r="B54" s="175"/>
      <c r="C54" s="175"/>
      <c r="D54" s="175"/>
      <c r="E54" s="175"/>
      <c r="F54" s="176"/>
      <c r="G54" s="175"/>
      <c r="H54" s="177"/>
      <c r="I54" s="177"/>
      <c r="J54" s="177"/>
      <c r="K54" s="178"/>
    </row>
    <row r="55" spans="2:15" s="147" customFormat="1" x14ac:dyDescent="0.2">
      <c r="B55" s="161"/>
      <c r="C55" s="161"/>
      <c r="D55" s="161"/>
      <c r="E55" s="161"/>
      <c r="F55" s="132"/>
      <c r="G55" s="161"/>
      <c r="H55" s="171"/>
      <c r="I55" s="171"/>
      <c r="J55" s="171"/>
      <c r="K55" s="188"/>
    </row>
    <row r="56" spans="2:15" s="147" customFormat="1" x14ac:dyDescent="0.2">
      <c r="B56" s="161" t="s">
        <v>702</v>
      </c>
      <c r="C56" s="161"/>
      <c r="D56" s="161"/>
      <c r="E56" s="161"/>
      <c r="F56" s="161"/>
      <c r="G56" s="161"/>
      <c r="H56" s="171"/>
      <c r="I56" s="164"/>
      <c r="J56" s="171"/>
      <c r="K56" s="161"/>
    </row>
    <row r="57" spans="2:15" s="147" customFormat="1" ht="12" thickBot="1" x14ac:dyDescent="0.25">
      <c r="B57" s="161"/>
      <c r="C57" s="161"/>
      <c r="D57" s="161"/>
      <c r="E57" s="161"/>
      <c r="F57" s="132"/>
      <c r="G57" s="161"/>
      <c r="H57" s="171"/>
      <c r="I57" s="164"/>
      <c r="J57" s="171"/>
      <c r="K57" s="166"/>
    </row>
    <row r="58" spans="2:15" s="147" customFormat="1" ht="12" thickBot="1" x14ac:dyDescent="0.25">
      <c r="B58" s="168" t="s">
        <v>720</v>
      </c>
      <c r="C58" s="161"/>
      <c r="D58" s="161"/>
      <c r="E58" s="161"/>
      <c r="F58" s="132"/>
      <c r="H58" s="186"/>
      <c r="I58" s="164"/>
      <c r="J58" s="165">
        <f>J30</f>
        <v>0</v>
      </c>
      <c r="K58" s="166"/>
    </row>
    <row r="59" spans="2:15" s="147" customFormat="1" ht="3.75" customHeight="1" thickBot="1" x14ac:dyDescent="0.25">
      <c r="B59" s="168"/>
      <c r="C59" s="161"/>
      <c r="D59" s="161"/>
      <c r="E59" s="161"/>
      <c r="F59" s="132"/>
      <c r="H59" s="164"/>
      <c r="I59" s="164"/>
      <c r="J59" s="164"/>
    </row>
    <row r="60" spans="2:15" s="147" customFormat="1" ht="12" thickBot="1" x14ac:dyDescent="0.25">
      <c r="B60" s="168"/>
      <c r="C60" s="161"/>
      <c r="D60" s="161"/>
      <c r="E60" s="161"/>
      <c r="F60" s="132"/>
      <c r="H60" s="164"/>
      <c r="I60" s="164"/>
      <c r="J60" s="165">
        <f>H58+J58</f>
        <v>0</v>
      </c>
      <c r="K60" s="169"/>
    </row>
    <row r="61" spans="2:15" s="147" customFormat="1" ht="12" thickBot="1" x14ac:dyDescent="0.25">
      <c r="B61" s="168"/>
      <c r="C61" s="161"/>
      <c r="D61" s="161"/>
      <c r="E61" s="161"/>
      <c r="F61" s="132"/>
      <c r="H61" s="164"/>
      <c r="I61" s="164"/>
      <c r="J61" s="164"/>
      <c r="K61" s="189"/>
    </row>
    <row r="62" spans="2:15" s="147" customFormat="1" ht="12" thickBot="1" x14ac:dyDescent="0.25">
      <c r="B62" s="168" t="s">
        <v>158</v>
      </c>
      <c r="C62" s="161"/>
      <c r="D62" s="161"/>
      <c r="E62" s="161"/>
      <c r="F62" s="190"/>
      <c r="H62" s="186"/>
      <c r="I62" s="164"/>
      <c r="J62" s="165">
        <f>J31</f>
        <v>0</v>
      </c>
      <c r="K62" s="191"/>
    </row>
    <row r="63" spans="2:15" s="147" customFormat="1" ht="3.75" customHeight="1" thickBot="1" x14ac:dyDescent="0.25">
      <c r="B63" s="168"/>
      <c r="C63" s="161"/>
      <c r="D63" s="161"/>
      <c r="E63" s="161"/>
      <c r="F63" s="190"/>
      <c r="H63" s="164"/>
      <c r="I63" s="164"/>
      <c r="J63" s="171"/>
      <c r="K63" s="191"/>
    </row>
    <row r="64" spans="2:15" s="147" customFormat="1" ht="12" thickBot="1" x14ac:dyDescent="0.25">
      <c r="B64" s="168"/>
      <c r="C64" s="161"/>
      <c r="D64" s="161"/>
      <c r="E64" s="161"/>
      <c r="F64" s="190"/>
      <c r="H64" s="164"/>
      <c r="I64" s="164"/>
      <c r="J64" s="165">
        <f>H62+J62</f>
        <v>0</v>
      </c>
      <c r="K64" s="169"/>
    </row>
    <row r="65" spans="1:29" s="147" customFormat="1" ht="12" thickBot="1" x14ac:dyDescent="0.25">
      <c r="B65" s="168"/>
      <c r="C65" s="161"/>
      <c r="D65" s="161"/>
      <c r="E65" s="161"/>
      <c r="F65" s="190"/>
      <c r="H65" s="164"/>
      <c r="I65" s="164"/>
      <c r="J65" s="164"/>
      <c r="K65" s="189"/>
    </row>
    <row r="66" spans="1:29" s="147" customFormat="1" ht="12" thickBot="1" x14ac:dyDescent="0.25">
      <c r="B66" s="168" t="s">
        <v>159</v>
      </c>
      <c r="C66" s="161"/>
      <c r="D66" s="161"/>
      <c r="E66" s="161"/>
      <c r="F66" s="190"/>
      <c r="H66" s="186"/>
      <c r="I66" s="164"/>
      <c r="J66" s="165">
        <f>J32-J52-J53</f>
        <v>0</v>
      </c>
      <c r="K66" s="191"/>
    </row>
    <row r="67" spans="1:29" s="147" customFormat="1" ht="3.75" customHeight="1" thickBot="1" x14ac:dyDescent="0.25">
      <c r="B67" s="168"/>
      <c r="C67" s="161"/>
      <c r="D67" s="161"/>
      <c r="E67" s="161"/>
      <c r="F67" s="190"/>
      <c r="H67" s="171"/>
      <c r="I67" s="164"/>
      <c r="J67" s="171"/>
      <c r="K67" s="191"/>
    </row>
    <row r="68" spans="1:29" s="147" customFormat="1" ht="12" thickBot="1" x14ac:dyDescent="0.25">
      <c r="B68" s="168"/>
      <c r="C68" s="161"/>
      <c r="D68" s="161"/>
      <c r="E68" s="161"/>
      <c r="F68" s="190"/>
      <c r="H68" s="164"/>
      <c r="I68" s="164"/>
      <c r="J68" s="165">
        <f>H66+J66</f>
        <v>0</v>
      </c>
      <c r="K68" s="169"/>
    </row>
    <row r="69" spans="1:29" s="147" customFormat="1" ht="12" thickBot="1" x14ac:dyDescent="0.25">
      <c r="B69" s="161"/>
      <c r="C69" s="161"/>
      <c r="D69" s="161"/>
      <c r="E69" s="161"/>
      <c r="F69" s="160"/>
      <c r="G69" s="161"/>
      <c r="H69" s="164"/>
      <c r="I69" s="164"/>
      <c r="J69" s="164"/>
      <c r="K69" s="189"/>
    </row>
    <row r="70" spans="1:29" s="147" customFormat="1" ht="12" thickBot="1" x14ac:dyDescent="0.25">
      <c r="B70" s="161"/>
      <c r="C70" s="161"/>
      <c r="D70" s="161"/>
      <c r="E70" s="161"/>
      <c r="F70" s="160"/>
      <c r="G70" s="161"/>
      <c r="H70" s="165">
        <f>H58+H62+H66</f>
        <v>0</v>
      </c>
      <c r="I70" s="164"/>
      <c r="J70" s="165">
        <f>J58+J62+J66</f>
        <v>0</v>
      </c>
      <c r="K70" s="191"/>
    </row>
    <row r="71" spans="1:29" s="147" customFormat="1" ht="3.75" customHeight="1" thickBot="1" x14ac:dyDescent="0.25">
      <c r="B71" s="168"/>
      <c r="C71" s="161"/>
      <c r="D71" s="161"/>
      <c r="E71" s="161"/>
      <c r="F71" s="190"/>
      <c r="H71" s="171"/>
      <c r="I71" s="164"/>
      <c r="J71" s="171"/>
      <c r="K71" s="191"/>
    </row>
    <row r="72" spans="1:29" s="147" customFormat="1" ht="12" thickBot="1" x14ac:dyDescent="0.25">
      <c r="B72" s="161" t="s">
        <v>703</v>
      </c>
      <c r="C72" s="161"/>
      <c r="D72" s="161"/>
      <c r="E72" s="161"/>
      <c r="F72" s="190"/>
      <c r="H72" s="164"/>
      <c r="I72" s="164"/>
      <c r="J72" s="165">
        <f>H70+J70</f>
        <v>0</v>
      </c>
      <c r="K72" s="169"/>
    </row>
    <row r="73" spans="1:29" s="147" customFormat="1" ht="5.25" customHeight="1" thickBot="1" x14ac:dyDescent="0.25">
      <c r="B73" s="175"/>
      <c r="C73" s="175"/>
      <c r="D73" s="175"/>
      <c r="E73" s="175"/>
      <c r="F73" s="176"/>
      <c r="G73" s="175"/>
      <c r="H73" s="177"/>
      <c r="I73" s="177"/>
      <c r="J73" s="177"/>
      <c r="K73" s="178"/>
    </row>
    <row r="74" spans="1:29" s="147" customFormat="1" ht="12" thickBot="1" x14ac:dyDescent="0.25">
      <c r="B74" s="161"/>
      <c r="C74" s="161"/>
      <c r="D74" s="161"/>
      <c r="E74" s="161"/>
      <c r="F74" s="132"/>
      <c r="G74" s="161"/>
      <c r="H74" s="171"/>
      <c r="I74" s="171"/>
      <c r="J74" s="171"/>
      <c r="K74" s="188"/>
    </row>
    <row r="75" spans="1:29" s="192" customFormat="1" ht="19.5" customHeight="1" thickTop="1" thickBot="1" x14ac:dyDescent="0.25">
      <c r="B75" s="193" t="s">
        <v>160</v>
      </c>
      <c r="C75" s="193"/>
      <c r="D75" s="193"/>
      <c r="E75" s="193"/>
      <c r="G75" s="193"/>
      <c r="H75" s="171"/>
      <c r="I75" s="194"/>
      <c r="J75" s="195" t="str">
        <f>IF(J72=0," ",J72/J19)</f>
        <v xml:space="preserve"> </v>
      </c>
      <c r="K75" s="196"/>
    </row>
    <row r="76" spans="1:29" s="147" customFormat="1" ht="3.75" customHeight="1" thickTop="1" x14ac:dyDescent="0.2">
      <c r="B76" s="168"/>
      <c r="C76" s="161"/>
      <c r="D76" s="161"/>
      <c r="E76" s="161"/>
      <c r="F76" s="132"/>
      <c r="H76" s="188"/>
    </row>
    <row r="77" spans="1:29" s="147" customFormat="1" ht="5.25" customHeight="1" thickBot="1" x14ac:dyDescent="0.25">
      <c r="B77" s="175"/>
      <c r="C77" s="175"/>
      <c r="D77" s="175"/>
      <c r="E77" s="175"/>
      <c r="F77" s="176"/>
      <c r="G77" s="175"/>
      <c r="H77" s="178"/>
      <c r="I77" s="178"/>
      <c r="J77" s="178"/>
      <c r="K77" s="178"/>
    </row>
    <row r="78" spans="1:29" s="147" customFormat="1" x14ac:dyDescent="0.2">
      <c r="B78" s="161"/>
      <c r="C78" s="161"/>
      <c r="D78" s="161"/>
      <c r="E78" s="161"/>
      <c r="F78" s="132"/>
      <c r="G78" s="161"/>
      <c r="H78" s="161"/>
      <c r="I78" s="161"/>
      <c r="J78" s="161"/>
      <c r="K78" s="188"/>
    </row>
    <row r="79" spans="1:29" s="141" customFormat="1" ht="12" thickBot="1" x14ac:dyDescent="0.25">
      <c r="A79" s="139"/>
      <c r="B79" s="140" t="s">
        <v>681</v>
      </c>
      <c r="C79" s="139"/>
      <c r="D79" s="139"/>
      <c r="E79" s="139"/>
      <c r="F79" s="140"/>
      <c r="G79" s="142"/>
      <c r="H79" s="142"/>
      <c r="I79" s="142"/>
      <c r="J79" s="142"/>
      <c r="K79" s="197"/>
      <c r="L79" s="142"/>
      <c r="M79" s="140"/>
      <c r="N79" s="140"/>
      <c r="O79" s="140"/>
      <c r="AC79" s="143"/>
    </row>
    <row r="80" spans="1:29" s="62" customFormat="1" ht="12" thickBot="1" x14ac:dyDescent="0.25">
      <c r="A80" s="141"/>
      <c r="B80" s="82"/>
      <c r="C80" s="132"/>
      <c r="D80" s="144" t="s">
        <v>335</v>
      </c>
      <c r="E80" s="145"/>
      <c r="K80" s="149"/>
    </row>
    <row r="81" spans="1:13" s="62" customFormat="1" ht="12" thickBot="1" x14ac:dyDescent="0.25">
      <c r="A81" s="141"/>
      <c r="B81" s="146"/>
      <c r="C81" s="132"/>
      <c r="D81" s="144" t="s">
        <v>336</v>
      </c>
      <c r="E81" s="144"/>
      <c r="F81" s="145"/>
      <c r="K81" s="149"/>
    </row>
    <row r="82" spans="1:13" s="147" customFormat="1" x14ac:dyDescent="0.2">
      <c r="B82" s="148" t="s">
        <v>162</v>
      </c>
      <c r="C82" s="160"/>
      <c r="D82" s="139" t="s">
        <v>204</v>
      </c>
      <c r="E82" s="139"/>
      <c r="F82" s="139"/>
      <c r="G82" s="139"/>
      <c r="H82" s="198"/>
      <c r="J82" s="139"/>
      <c r="K82" s="199"/>
    </row>
    <row r="83" spans="1:13" s="147" customFormat="1" x14ac:dyDescent="0.2">
      <c r="B83" s="148" t="s">
        <v>163</v>
      </c>
      <c r="C83" s="160"/>
      <c r="D83" s="198" t="s">
        <v>693</v>
      </c>
      <c r="E83" s="198"/>
      <c r="F83" s="198"/>
      <c r="G83" s="198"/>
      <c r="H83" s="198"/>
      <c r="J83" s="198"/>
      <c r="K83" s="199"/>
    </row>
    <row r="84" spans="1:13" s="147" customFormat="1" ht="12" thickBot="1" x14ac:dyDescent="0.25">
      <c r="B84" s="159"/>
      <c r="C84" s="160"/>
      <c r="D84" s="132" t="s">
        <v>755</v>
      </c>
      <c r="F84" s="160"/>
      <c r="G84" s="159"/>
      <c r="H84" s="198"/>
      <c r="J84" s="166"/>
      <c r="K84" s="166"/>
    </row>
    <row r="85" spans="1:13" s="147" customFormat="1" ht="12" thickBot="1" x14ac:dyDescent="0.25">
      <c r="B85" s="159"/>
      <c r="C85" s="160"/>
      <c r="D85" s="160"/>
      <c r="E85" s="132" t="s">
        <v>261</v>
      </c>
      <c r="F85" s="160"/>
      <c r="G85" s="159"/>
      <c r="H85" s="198"/>
      <c r="J85" s="183" t="str">
        <f>IF(J47=0," ",IF(J47&gt;J43,"NO, Check again","YES"))</f>
        <v xml:space="preserve"> </v>
      </c>
      <c r="K85" s="200"/>
    </row>
    <row r="86" spans="1:13" s="147" customFormat="1" ht="12" thickBot="1" x14ac:dyDescent="0.25">
      <c r="B86" s="159"/>
      <c r="C86" s="160"/>
      <c r="D86" s="160"/>
      <c r="E86" s="132" t="s">
        <v>262</v>
      </c>
      <c r="F86" s="160"/>
      <c r="G86" s="159"/>
      <c r="H86" s="198"/>
      <c r="J86" s="183" t="str">
        <f>IF(J49&gt;0,IF((J49/J47)&lt;=250%,"YES","No, Check again")," ")</f>
        <v xml:space="preserve"> </v>
      </c>
      <c r="K86" s="200"/>
    </row>
    <row r="87" spans="1:13" s="147" customFormat="1" ht="12" thickBot="1" x14ac:dyDescent="0.25">
      <c r="B87" s="159"/>
      <c r="C87" s="160"/>
      <c r="D87" s="160"/>
      <c r="E87" s="132" t="s">
        <v>509</v>
      </c>
      <c r="F87" s="160"/>
      <c r="G87" s="159"/>
      <c r="H87" s="198"/>
      <c r="J87" s="183" t="str">
        <f>IF(SUM(J47:J49)=0," ",IF((J47+J48+J49)=J27,"YES","No, Check again"))</f>
        <v xml:space="preserve"> </v>
      </c>
      <c r="K87" s="200"/>
    </row>
    <row r="88" spans="1:13" s="147" customFormat="1" x14ac:dyDescent="0.2">
      <c r="B88" s="148" t="s">
        <v>164</v>
      </c>
      <c r="C88" s="160"/>
      <c r="D88" s="198" t="s">
        <v>882</v>
      </c>
      <c r="E88" s="132"/>
      <c r="F88" s="160"/>
      <c r="G88" s="160"/>
      <c r="H88" s="198"/>
      <c r="I88" s="160"/>
      <c r="J88" s="160"/>
      <c r="K88" s="160"/>
    </row>
    <row r="89" spans="1:13" s="147" customFormat="1" x14ac:dyDescent="0.2">
      <c r="B89" s="148" t="s">
        <v>165</v>
      </c>
      <c r="C89" s="160"/>
      <c r="D89" s="198" t="s">
        <v>811</v>
      </c>
      <c r="E89" s="198"/>
      <c r="F89" s="198"/>
      <c r="G89" s="198"/>
      <c r="H89" s="200"/>
      <c r="J89" s="198"/>
      <c r="K89" s="200"/>
    </row>
    <row r="90" spans="1:13" s="201" customFormat="1" ht="11.25" customHeight="1" x14ac:dyDescent="0.2">
      <c r="B90" s="148"/>
      <c r="D90" s="881"/>
      <c r="E90" s="881"/>
      <c r="F90" s="881"/>
      <c r="G90" s="881"/>
      <c r="H90" s="881"/>
      <c r="I90" s="881"/>
      <c r="J90" s="881"/>
      <c r="K90" s="202"/>
      <c r="M90" s="203"/>
    </row>
    <row r="91" spans="1:13" s="147" customFormat="1" hidden="1" x14ac:dyDescent="0.2">
      <c r="B91" s="159"/>
      <c r="C91" s="160"/>
      <c r="D91" s="160"/>
      <c r="E91" s="132"/>
      <c r="F91" s="160"/>
      <c r="G91" s="159"/>
      <c r="H91" s="200"/>
      <c r="J91" s="200"/>
      <c r="K91" s="200"/>
    </row>
    <row r="92" spans="1:13" s="147" customFormat="1" ht="11.25" hidden="1" customHeight="1" x14ac:dyDescent="0.2">
      <c r="B92" s="159"/>
      <c r="C92" s="160"/>
      <c r="D92" s="160"/>
      <c r="E92" s="161"/>
      <c r="F92" s="160"/>
      <c r="G92" s="159"/>
      <c r="H92" s="166"/>
      <c r="J92" s="166"/>
      <c r="K92" s="166"/>
    </row>
    <row r="93" spans="1:13" s="147" customFormat="1" ht="11.25" hidden="1" customHeight="1" x14ac:dyDescent="0.2">
      <c r="B93" s="159"/>
      <c r="C93" s="160"/>
      <c r="D93" s="160"/>
      <c r="E93" s="161"/>
      <c r="F93" s="160"/>
      <c r="G93" s="159"/>
      <c r="H93" s="166"/>
      <c r="J93" s="166"/>
      <c r="K93" s="166"/>
    </row>
    <row r="94" spans="1:13" ht="11.25" hidden="1" customHeight="1" x14ac:dyDescent="0.2"/>
    <row r="95" spans="1:13" ht="11.25" hidden="1" customHeight="1" x14ac:dyDescent="0.2"/>
    <row r="96" spans="1:13" ht="11.25" hidden="1" customHeight="1" x14ac:dyDescent="0.2"/>
    <row r="97" ht="11.25" hidden="1" customHeight="1" x14ac:dyDescent="0.2"/>
    <row r="98" ht="11.25" hidden="1" customHeight="1" x14ac:dyDescent="0.2"/>
    <row r="99" ht="11.25" hidden="1" customHeight="1" x14ac:dyDescent="0.2"/>
    <row r="100" ht="11.25" hidden="1" customHeight="1" x14ac:dyDescent="0.2"/>
    <row r="101" ht="11.25" hidden="1" customHeight="1" x14ac:dyDescent="0.2"/>
    <row r="102" ht="11.25" hidden="1" customHeight="1" x14ac:dyDescent="0.2"/>
    <row r="103" ht="11.25" hidden="1" customHeight="1" x14ac:dyDescent="0.2"/>
    <row r="104" ht="11.25" hidden="1" customHeight="1" x14ac:dyDescent="0.2"/>
    <row r="105" ht="11.25" hidden="1" customHeight="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sheetData>
  <sheetProtection password="8366" sheet="1" objects="1" scenarios="1"/>
  <mergeCells count="1">
    <mergeCell ref="D90:J90"/>
  </mergeCells>
  <phoneticPr fontId="0" type="noConversion"/>
  <conditionalFormatting sqref="J91:K91 H91 K89 H89 J85:K87 J35">
    <cfRule type="cellIs" dxfId="5" priority="1" stopIfTrue="1" operator="equal">
      <formula>"NO, Check again"</formula>
    </cfRule>
    <cfRule type="cellIs" dxfId="4" priority="2" stopIfTrue="1" operator="equal">
      <formula>"YES"</formula>
    </cfRule>
  </conditionalFormatting>
  <dataValidations count="3">
    <dataValidation type="whole" allowBlank="1" showInputMessage="1" showErrorMessage="1" sqref="G49">
      <formula1>0</formula1>
      <formula2>J32</formula2>
    </dataValidation>
    <dataValidation type="whole" allowBlank="1" showInputMessage="1" showErrorMessage="1" sqref="J49">
      <formula1>0</formula1>
      <formula2>J32</formula2>
    </dataValidation>
    <dataValidation allowBlank="1" showErrorMessage="1" sqref="J1"/>
  </dataValidations>
  <pageMargins left="0.34" right="0.34" top="0.5" bottom="0.4" header="0.2" footer="0.2"/>
  <pageSetup paperSize="9" scale="82" fitToHeight="2" orientation="portrait" r:id="rId1"/>
  <headerFooter alignWithMargins="0">
    <oddFooter>&amp;L&amp;8&amp;A&amp;R&amp;8&amp;P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8"/>
  <sheetViews>
    <sheetView showGridLines="0" showRowColHeaders="0" topLeftCell="B1" zoomScaleSheetLayoutView="100" workbookViewId="0">
      <selection activeCell="B2" sqref="B2"/>
    </sheetView>
  </sheetViews>
  <sheetFormatPr defaultColWidth="0" defaultRowHeight="11.25" zeroHeight="1" x14ac:dyDescent="0.2"/>
  <cols>
    <col min="1" max="1" width="2.140625" style="66" customWidth="1"/>
    <col min="2" max="2" width="5.7109375" style="66" customWidth="1"/>
    <col min="3" max="3" width="2.140625" style="66" customWidth="1"/>
    <col min="4" max="4" width="2.28515625" style="66" customWidth="1"/>
    <col min="5" max="5" width="37.28515625" style="66" customWidth="1"/>
    <col min="6" max="6" width="7.7109375" style="66" customWidth="1"/>
    <col min="7" max="7" width="23.85546875" style="66" customWidth="1"/>
    <col min="8" max="8" width="14.28515625" style="66" customWidth="1"/>
    <col min="9" max="9" width="2.28515625" style="66" customWidth="1"/>
    <col min="10" max="10" width="14.28515625" style="66" customWidth="1"/>
    <col min="11" max="11" width="2.140625" style="69" customWidth="1"/>
    <col min="12" max="12" width="12.28515625" style="66" hidden="1" customWidth="1"/>
    <col min="13" max="13" width="11.85546875" style="66" hidden="1" customWidth="1"/>
    <col min="14" max="16384" width="9.140625" style="66" hidden="1"/>
  </cols>
  <sheetData>
    <row r="1" spans="2:11" s="139" customFormat="1" ht="13.5" thickBot="1" x14ac:dyDescent="0.3">
      <c r="B1" s="30" t="str">
        <f>'Sec B CA1 - Capital'!B1</f>
        <v>SECTION B: CAPITAL ADEQUACY CALCULATION</v>
      </c>
      <c r="C1" s="150"/>
      <c r="E1" s="150"/>
      <c r="F1" s="150"/>
      <c r="I1" s="151" t="s">
        <v>656</v>
      </c>
      <c r="J1" s="64" t="str">
        <f>IF('Sec A Balance Sheet'!J1=0," ",'Sec A Balance Sheet'!J1)</f>
        <v>USD '000</v>
      </c>
    </row>
    <row r="2" spans="2:11" s="139" customFormat="1" ht="12.75" x14ac:dyDescent="0.25">
      <c r="B2" s="30" t="s">
        <v>893</v>
      </c>
      <c r="C2" s="150"/>
      <c r="E2" s="150"/>
      <c r="F2" s="150"/>
      <c r="G2" s="150"/>
      <c r="H2" s="204"/>
      <c r="I2" s="152"/>
      <c r="J2" s="153"/>
      <c r="K2" s="153"/>
    </row>
    <row r="3" spans="2:11" s="139" customFormat="1" x14ac:dyDescent="0.2">
      <c r="B3" s="139" t="s">
        <v>894</v>
      </c>
      <c r="C3" s="150"/>
      <c r="E3" s="150"/>
      <c r="F3" s="150"/>
      <c r="G3" s="150"/>
      <c r="H3" s="153"/>
      <c r="I3" s="152"/>
      <c r="J3" s="153"/>
      <c r="K3" s="153"/>
    </row>
    <row r="4" spans="2:11" s="139" customFormat="1" ht="12" thickBot="1" x14ac:dyDescent="0.25">
      <c r="C4" s="150"/>
      <c r="E4" s="150"/>
      <c r="F4" s="150"/>
      <c r="G4" s="150"/>
      <c r="H4" s="153"/>
      <c r="I4" s="152"/>
      <c r="J4" s="153"/>
      <c r="K4" s="153"/>
    </row>
    <row r="5" spans="2:11" s="158" customFormat="1" ht="24" customHeight="1" thickTop="1" thickBot="1" x14ac:dyDescent="0.25">
      <c r="B5" s="154" t="s">
        <v>138</v>
      </c>
      <c r="C5" s="155"/>
      <c r="D5" s="155"/>
      <c r="E5" s="155"/>
      <c r="F5" s="155"/>
      <c r="G5" s="88"/>
      <c r="H5" s="156"/>
      <c r="I5" s="157"/>
      <c r="J5" s="89"/>
      <c r="K5" s="153"/>
    </row>
    <row r="6" spans="2:11" s="147" customFormat="1" ht="12" thickTop="1" x14ac:dyDescent="0.2">
      <c r="B6" s="159"/>
      <c r="C6" s="160"/>
      <c r="D6" s="160"/>
      <c r="E6" s="160"/>
      <c r="F6" s="160"/>
      <c r="G6" s="159"/>
      <c r="H6" s="159"/>
      <c r="J6" s="159"/>
      <c r="K6" s="153"/>
    </row>
    <row r="7" spans="2:11" s="147" customFormat="1" x14ac:dyDescent="0.2">
      <c r="B7" s="168" t="s">
        <v>623</v>
      </c>
      <c r="C7" s="161"/>
      <c r="D7" s="161"/>
      <c r="E7" s="161"/>
      <c r="F7" s="205"/>
      <c r="G7" s="161"/>
      <c r="J7" s="163"/>
      <c r="K7" s="188"/>
    </row>
    <row r="8" spans="2:11" s="147" customFormat="1" x14ac:dyDescent="0.2">
      <c r="B8" s="168"/>
      <c r="C8" s="161"/>
      <c r="D8" s="161"/>
      <c r="E8" s="161"/>
      <c r="F8" s="132"/>
      <c r="G8" s="161"/>
      <c r="J8" s="164"/>
      <c r="K8" s="188"/>
    </row>
    <row r="9" spans="2:11" s="147" customFormat="1" x14ac:dyDescent="0.2">
      <c r="B9" s="168" t="s">
        <v>130</v>
      </c>
      <c r="C9" s="161"/>
      <c r="D9" s="161"/>
      <c r="E9" s="161"/>
      <c r="F9" s="132"/>
      <c r="G9" s="161"/>
      <c r="J9" s="163"/>
      <c r="K9" s="188"/>
    </row>
    <row r="10" spans="2:11" s="147" customFormat="1" x14ac:dyDescent="0.2">
      <c r="B10" s="168"/>
      <c r="C10" s="161"/>
      <c r="D10" s="161"/>
      <c r="E10" s="161"/>
      <c r="F10" s="132"/>
      <c r="G10" s="161"/>
      <c r="J10" s="164"/>
      <c r="K10" s="188"/>
    </row>
    <row r="11" spans="2:11" s="147" customFormat="1" x14ac:dyDescent="0.2">
      <c r="B11" s="168" t="s">
        <v>264</v>
      </c>
      <c r="C11" s="161"/>
      <c r="D11" s="161"/>
      <c r="E11" s="161"/>
      <c r="F11" s="132"/>
      <c r="G11" s="161"/>
      <c r="J11" s="163"/>
      <c r="K11" s="188"/>
    </row>
    <row r="12" spans="2:11" s="147" customFormat="1" x14ac:dyDescent="0.2">
      <c r="B12" s="168"/>
      <c r="C12" s="161"/>
      <c r="D12" s="161"/>
      <c r="E12" s="161"/>
      <c r="F12" s="132"/>
      <c r="G12" s="161"/>
      <c r="J12" s="164"/>
      <c r="K12" s="188"/>
    </row>
    <row r="13" spans="2:11" s="147" customFormat="1" x14ac:dyDescent="0.2">
      <c r="B13" s="168" t="s">
        <v>263</v>
      </c>
      <c r="C13" s="161"/>
      <c r="D13" s="161"/>
      <c r="E13" s="161"/>
      <c r="F13" s="132"/>
      <c r="G13" s="161"/>
      <c r="J13" s="163"/>
      <c r="K13" s="188"/>
    </row>
    <row r="14" spans="2:11" s="147" customFormat="1" ht="12" thickBot="1" x14ac:dyDescent="0.25">
      <c r="B14" s="168"/>
      <c r="C14" s="161"/>
      <c r="D14" s="161"/>
      <c r="E14" s="161"/>
      <c r="F14" s="132"/>
      <c r="G14" s="161"/>
      <c r="J14" s="171"/>
      <c r="K14" s="188"/>
    </row>
    <row r="15" spans="2:11" s="147" customFormat="1" ht="12" thickBot="1" x14ac:dyDescent="0.25">
      <c r="B15" s="168" t="s">
        <v>131</v>
      </c>
      <c r="C15" s="161"/>
      <c r="D15" s="161"/>
      <c r="E15" s="161"/>
      <c r="F15" s="132"/>
      <c r="G15" s="161"/>
      <c r="J15" s="165">
        <f>J9+J11+J13</f>
        <v>0</v>
      </c>
      <c r="K15" s="188"/>
    </row>
    <row r="16" spans="2:11" s="147" customFormat="1" ht="12" thickBot="1" x14ac:dyDescent="0.25">
      <c r="B16" s="168"/>
      <c r="C16" s="161"/>
      <c r="D16" s="161"/>
      <c r="E16" s="161"/>
      <c r="F16" s="132"/>
      <c r="G16" s="161"/>
      <c r="J16" s="171"/>
      <c r="K16" s="188"/>
    </row>
    <row r="17" spans="1:29" s="147" customFormat="1" ht="12" thickBot="1" x14ac:dyDescent="0.25">
      <c r="B17" s="168" t="s">
        <v>840</v>
      </c>
      <c r="C17" s="161"/>
      <c r="D17" s="161"/>
      <c r="E17" s="161"/>
      <c r="F17" s="132"/>
      <c r="G17" s="161"/>
      <c r="J17" s="601" t="str">
        <f>IF(J15=0," ",J7/J15)</f>
        <v xml:space="preserve"> </v>
      </c>
      <c r="K17" s="188"/>
    </row>
    <row r="18" spans="1:29" s="147" customFormat="1" ht="12" thickBot="1" x14ac:dyDescent="0.25">
      <c r="B18" s="175"/>
      <c r="C18" s="175"/>
      <c r="D18" s="175"/>
      <c r="E18" s="175"/>
      <c r="F18" s="176"/>
      <c r="G18" s="175"/>
      <c r="H18" s="178"/>
      <c r="I18" s="178"/>
      <c r="J18" s="178"/>
      <c r="K18" s="178"/>
    </row>
    <row r="19" spans="1:29" s="147" customFormat="1" x14ac:dyDescent="0.2">
      <c r="B19" s="161"/>
      <c r="C19" s="161"/>
      <c r="D19" s="161"/>
      <c r="E19" s="161"/>
      <c r="F19" s="132"/>
      <c r="G19" s="161"/>
      <c r="H19" s="188"/>
      <c r="I19" s="188"/>
      <c r="J19" s="188"/>
      <c r="K19" s="188"/>
    </row>
    <row r="20" spans="1:29" s="141" customFormat="1" ht="12" thickBot="1" x14ac:dyDescent="0.25">
      <c r="A20" s="139"/>
      <c r="B20" s="140" t="s">
        <v>681</v>
      </c>
      <c r="C20" s="139"/>
      <c r="D20" s="139"/>
      <c r="E20" s="139"/>
      <c r="F20" s="140"/>
      <c r="G20" s="142"/>
      <c r="H20" s="142"/>
      <c r="I20" s="142"/>
      <c r="J20" s="142"/>
      <c r="K20" s="197"/>
      <c r="L20" s="142"/>
      <c r="M20" s="140"/>
      <c r="N20" s="140"/>
      <c r="O20" s="140"/>
      <c r="AC20" s="143"/>
    </row>
    <row r="21" spans="1:29" s="62" customFormat="1" ht="12" thickBot="1" x14ac:dyDescent="0.25">
      <c r="A21" s="141"/>
      <c r="B21" s="82"/>
      <c r="C21" s="132"/>
      <c r="D21" s="144" t="s">
        <v>335</v>
      </c>
      <c r="E21" s="145"/>
      <c r="K21" s="149"/>
    </row>
    <row r="22" spans="1:29" s="62" customFormat="1" ht="12" thickBot="1" x14ac:dyDescent="0.25">
      <c r="A22" s="141"/>
      <c r="B22" s="146"/>
      <c r="C22" s="132"/>
      <c r="D22" s="144" t="s">
        <v>336</v>
      </c>
      <c r="E22" s="144"/>
      <c r="F22" s="145"/>
      <c r="K22" s="149"/>
    </row>
    <row r="23" spans="1:29" s="201" customFormat="1" ht="11.25" customHeight="1" x14ac:dyDescent="0.2">
      <c r="B23" s="148"/>
      <c r="D23" s="881"/>
      <c r="E23" s="881"/>
      <c r="F23" s="881"/>
      <c r="G23" s="881"/>
      <c r="H23" s="881"/>
      <c r="I23" s="881"/>
      <c r="J23" s="881"/>
      <c r="K23" s="202"/>
      <c r="M23" s="203"/>
    </row>
    <row r="24" spans="1:29" s="147" customFormat="1" hidden="1" x14ac:dyDescent="0.2">
      <c r="B24" s="159"/>
      <c r="C24" s="160"/>
      <c r="D24" s="160"/>
      <c r="E24" s="132"/>
      <c r="F24" s="160"/>
      <c r="G24" s="159"/>
      <c r="H24" s="200"/>
      <c r="J24" s="200"/>
      <c r="K24" s="200"/>
    </row>
    <row r="25" spans="1:29" s="147" customFormat="1" ht="11.25" hidden="1" customHeight="1" x14ac:dyDescent="0.2">
      <c r="B25" s="159"/>
      <c r="C25" s="160"/>
      <c r="D25" s="160"/>
      <c r="E25" s="161"/>
      <c r="F25" s="160"/>
      <c r="G25" s="159"/>
      <c r="H25" s="166"/>
      <c r="J25" s="166"/>
      <c r="K25" s="166"/>
    </row>
    <row r="26" spans="1:29" s="147" customFormat="1" ht="11.25" hidden="1" customHeight="1" x14ac:dyDescent="0.2">
      <c r="B26" s="159"/>
      <c r="C26" s="160"/>
      <c r="D26" s="160"/>
      <c r="E26" s="161"/>
      <c r="F26" s="160"/>
      <c r="G26" s="159"/>
      <c r="H26" s="166"/>
      <c r="J26" s="166"/>
      <c r="K26" s="166"/>
    </row>
    <row r="27" spans="1:29" ht="11.25" hidden="1" customHeight="1" x14ac:dyDescent="0.2"/>
    <row r="28" spans="1:29" ht="11.25" hidden="1" customHeight="1" x14ac:dyDescent="0.2"/>
    <row r="29" spans="1:29" ht="11.25" hidden="1" customHeight="1" x14ac:dyDescent="0.2"/>
    <row r="30" spans="1:29" ht="11.25" hidden="1" customHeight="1" x14ac:dyDescent="0.2"/>
    <row r="31" spans="1:29" ht="11.25" hidden="1" customHeight="1" x14ac:dyDescent="0.2"/>
    <row r="32" spans="1:29" ht="11.25" hidden="1" customHeight="1" x14ac:dyDescent="0.2"/>
    <row r="33" ht="11.25" hidden="1" customHeight="1" x14ac:dyDescent="0.2"/>
    <row r="34" ht="11.25" hidden="1" customHeight="1" x14ac:dyDescent="0.2"/>
    <row r="35" ht="11.25" hidden="1" customHeight="1" x14ac:dyDescent="0.2"/>
    <row r="36" ht="11.25" hidden="1" customHeight="1" x14ac:dyDescent="0.2"/>
    <row r="37" ht="11.25" hidden="1" customHeight="1" x14ac:dyDescent="0.2"/>
    <row r="38" ht="11.25" hidden="1" customHeight="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sheetData>
  <sheetProtection password="8366" sheet="1" objects="1" scenarios="1"/>
  <mergeCells count="1">
    <mergeCell ref="D23:J23"/>
  </mergeCells>
  <phoneticPr fontId="0" type="noConversion"/>
  <conditionalFormatting sqref="J24:K24 H24">
    <cfRule type="cellIs" dxfId="3" priority="1" stopIfTrue="1" operator="equal">
      <formula>"NO, Check again"</formula>
    </cfRule>
    <cfRule type="cellIs" dxfId="2" priority="2" stopIfTrue="1" operator="equal">
      <formula>"YES"</formula>
    </cfRule>
  </conditionalFormatting>
  <dataValidations count="1">
    <dataValidation allowBlank="1" showErrorMessage="1" sqref="J1"/>
  </dataValidations>
  <pageMargins left="0.34" right="0.34" top="0.5" bottom="0.4" header="0.2" footer="0.2"/>
  <pageSetup paperSize="9" scale="85" fitToHeight="2" orientation="portrait" r:id="rId1"/>
  <headerFooter alignWithMargins="0">
    <oddFooter>&amp;L&amp;8&amp;A&amp;R&amp;8&amp;P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pageSetUpPr fitToPage="1"/>
  </sheetPr>
  <dimension ref="A1:IV371"/>
  <sheetViews>
    <sheetView showGridLines="0" showRowColHeaders="0" topLeftCell="A145" zoomScale="55" zoomScaleNormal="55" zoomScaleSheetLayoutView="70" workbookViewId="0">
      <selection activeCell="L110" sqref="L110"/>
    </sheetView>
  </sheetViews>
  <sheetFormatPr defaultColWidth="0" defaultRowHeight="11.25" zeroHeight="1" x14ac:dyDescent="0.2"/>
  <cols>
    <col min="1" max="1" width="2.42578125" style="80" customWidth="1"/>
    <col min="2" max="2" width="5.7109375" style="80" customWidth="1"/>
    <col min="3" max="3" width="2.42578125" style="104" customWidth="1"/>
    <col min="4" max="4" width="2.42578125" style="80" customWidth="1"/>
    <col min="5" max="5" width="67.140625" style="80" customWidth="1"/>
    <col min="6" max="6" width="9.7109375" style="80" customWidth="1"/>
    <col min="7" max="10" width="15.140625" style="65" customWidth="1"/>
    <col min="11" max="11" width="6.28515625" style="215" customWidth="1"/>
    <col min="12" max="12" width="15.140625" style="65" customWidth="1"/>
    <col min="13" max="13" width="2.140625" style="80" customWidth="1"/>
    <col min="14" max="15" width="0" style="80" hidden="1" customWidth="1"/>
    <col min="16" max="16" width="2.7109375" style="80" hidden="1" customWidth="1"/>
    <col min="17" max="17" width="1.7109375" style="80" hidden="1" customWidth="1"/>
    <col min="18" max="19" width="2.7109375" style="80" hidden="1" customWidth="1"/>
    <col min="20" max="20" width="2.42578125" style="80" hidden="1" customWidth="1"/>
    <col min="21" max="16384" width="2.7109375" style="80" hidden="1"/>
  </cols>
  <sheetData>
    <row r="1" spans="1:14" ht="13.5" thickBot="1" x14ac:dyDescent="0.3">
      <c r="B1" s="30" t="str">
        <f>'Sec B CA1 - Capital'!B1</f>
        <v>SECTION B: CAPITAL ADEQUACY CALCULATION</v>
      </c>
      <c r="K1" s="151" t="s">
        <v>656</v>
      </c>
      <c r="L1" s="64" t="str">
        <f>IF('Sec A Balance Sheet'!J1=0," ",'Sec A Balance Sheet'!J1)</f>
        <v>USD '000</v>
      </c>
    </row>
    <row r="2" spans="1:14" ht="12.75" x14ac:dyDescent="0.25">
      <c r="B2" s="214" t="s">
        <v>784</v>
      </c>
      <c r="N2" s="66"/>
    </row>
    <row r="3" spans="1:14" x14ac:dyDescent="0.2">
      <c r="B3" s="80" t="s">
        <v>783</v>
      </c>
      <c r="N3" s="66"/>
    </row>
    <row r="4" spans="1:14" ht="12" thickBot="1" x14ac:dyDescent="0.25">
      <c r="N4" s="66"/>
    </row>
    <row r="5" spans="1:14" ht="21" customHeight="1" thickTop="1" thickBot="1" x14ac:dyDescent="0.25">
      <c r="A5" s="99"/>
      <c r="B5" s="889" t="s">
        <v>270</v>
      </c>
      <c r="C5" s="890"/>
      <c r="D5" s="890"/>
      <c r="E5" s="890"/>
      <c r="F5" s="891"/>
      <c r="G5" s="882" t="s">
        <v>452</v>
      </c>
      <c r="H5" s="882" t="s">
        <v>806</v>
      </c>
      <c r="I5" s="882" t="s">
        <v>934</v>
      </c>
      <c r="J5" s="882" t="s">
        <v>279</v>
      </c>
      <c r="K5" s="886" t="s">
        <v>680</v>
      </c>
      <c r="L5" s="898" t="s">
        <v>718</v>
      </c>
      <c r="N5" s="66"/>
    </row>
    <row r="6" spans="1:14" ht="21" customHeight="1" thickBot="1" x14ac:dyDescent="0.25">
      <c r="A6" s="99"/>
      <c r="B6" s="892"/>
      <c r="C6" s="893"/>
      <c r="D6" s="893"/>
      <c r="E6" s="893"/>
      <c r="F6" s="894"/>
      <c r="G6" s="883"/>
      <c r="H6" s="883"/>
      <c r="I6" s="883"/>
      <c r="J6" s="883"/>
      <c r="K6" s="887"/>
      <c r="L6" s="899"/>
      <c r="N6" s="66"/>
    </row>
    <row r="7" spans="1:14" ht="3.75" customHeight="1" thickBot="1" x14ac:dyDescent="0.25">
      <c r="A7" s="99"/>
      <c r="B7" s="895"/>
      <c r="C7" s="896"/>
      <c r="D7" s="896"/>
      <c r="E7" s="896"/>
      <c r="F7" s="897"/>
      <c r="G7" s="884"/>
      <c r="H7" s="884"/>
      <c r="I7" s="884"/>
      <c r="J7" s="884"/>
      <c r="K7" s="888"/>
      <c r="L7" s="900"/>
      <c r="N7" s="66"/>
    </row>
    <row r="8" spans="1:14" s="99" customFormat="1" ht="12.75" thickTop="1" thickBot="1" x14ac:dyDescent="0.25">
      <c r="A8" s="216"/>
      <c r="B8" s="216"/>
      <c r="C8" s="126"/>
      <c r="D8" s="216"/>
      <c r="E8" s="216"/>
      <c r="F8" s="216"/>
      <c r="G8" s="217" t="s">
        <v>273</v>
      </c>
      <c r="H8" s="217" t="s">
        <v>277</v>
      </c>
      <c r="I8" s="217" t="s">
        <v>278</v>
      </c>
      <c r="J8" s="217" t="s">
        <v>274</v>
      </c>
      <c r="K8" s="217" t="s">
        <v>275</v>
      </c>
      <c r="L8" s="217" t="s">
        <v>739</v>
      </c>
      <c r="N8" s="66"/>
    </row>
    <row r="9" spans="1:14" ht="12" thickBot="1" x14ac:dyDescent="0.25">
      <c r="A9" s="216"/>
      <c r="B9" s="218" t="s">
        <v>162</v>
      </c>
      <c r="C9" s="219" t="s">
        <v>560</v>
      </c>
      <c r="D9" s="218"/>
      <c r="E9" s="219"/>
      <c r="F9" s="220"/>
      <c r="G9" s="165">
        <f>G11+G13+G15+G17</f>
        <v>0</v>
      </c>
      <c r="H9" s="219"/>
      <c r="I9" s="219"/>
      <c r="J9" s="219"/>
      <c r="K9" s="219"/>
      <c r="L9" s="165">
        <f>L11+L13+L15+L17</f>
        <v>0</v>
      </c>
      <c r="N9" s="66"/>
    </row>
    <row r="10" spans="1:14" ht="12" thickBot="1" x14ac:dyDescent="0.25">
      <c r="A10" s="216"/>
      <c r="B10" s="221"/>
      <c r="C10" s="222"/>
      <c r="D10" s="216"/>
      <c r="E10" s="216"/>
      <c r="F10" s="216"/>
      <c r="G10" s="171"/>
      <c r="H10" s="216"/>
      <c r="I10" s="216"/>
      <c r="J10" s="216"/>
      <c r="K10" s="216"/>
      <c r="L10" s="171"/>
      <c r="N10" s="66"/>
    </row>
    <row r="11" spans="1:14" ht="12" thickBot="1" x14ac:dyDescent="0.25">
      <c r="A11" s="216"/>
      <c r="B11" s="223" t="s">
        <v>281</v>
      </c>
      <c r="C11" s="179" t="s">
        <v>304</v>
      </c>
      <c r="D11" s="224"/>
      <c r="E11" s="225"/>
      <c r="F11" s="216"/>
      <c r="G11" s="163"/>
      <c r="H11" s="164"/>
      <c r="I11" s="164"/>
      <c r="J11" s="164"/>
      <c r="K11" s="226">
        <v>0</v>
      </c>
      <c r="L11" s="165">
        <f>G11*K11</f>
        <v>0</v>
      </c>
    </row>
    <row r="12" spans="1:14" ht="12" thickBot="1" x14ac:dyDescent="0.25">
      <c r="A12" s="216"/>
      <c r="B12" s="223"/>
      <c r="C12" s="179"/>
      <c r="D12" s="216"/>
      <c r="E12" s="216"/>
      <c r="F12" s="216"/>
      <c r="G12" s="164"/>
      <c r="H12" s="164"/>
      <c r="I12" s="164"/>
      <c r="J12" s="164"/>
      <c r="K12" s="227"/>
      <c r="L12" s="171"/>
    </row>
    <row r="13" spans="1:14" ht="12" thickBot="1" x14ac:dyDescent="0.25">
      <c r="A13" s="216"/>
      <c r="B13" s="223" t="s">
        <v>283</v>
      </c>
      <c r="C13" s="179" t="s">
        <v>305</v>
      </c>
      <c r="E13" s="225"/>
      <c r="F13" s="216"/>
      <c r="G13" s="163"/>
      <c r="H13" s="164"/>
      <c r="I13" s="164"/>
      <c r="J13" s="164"/>
      <c r="K13" s="226">
        <v>0</v>
      </c>
      <c r="L13" s="165">
        <f>G13*K13</f>
        <v>0</v>
      </c>
    </row>
    <row r="14" spans="1:14" ht="12" thickBot="1" x14ac:dyDescent="0.25">
      <c r="A14" s="216"/>
      <c r="B14" s="223"/>
      <c r="C14" s="179"/>
      <c r="D14" s="216"/>
      <c r="E14" s="216"/>
      <c r="F14" s="216"/>
      <c r="G14" s="164"/>
      <c r="H14" s="164"/>
      <c r="I14" s="164"/>
      <c r="J14" s="164"/>
      <c r="K14" s="227"/>
      <c r="L14" s="171"/>
    </row>
    <row r="15" spans="1:14" ht="12" thickBot="1" x14ac:dyDescent="0.25">
      <c r="A15" s="216"/>
      <c r="B15" s="223" t="s">
        <v>284</v>
      </c>
      <c r="C15" s="179" t="s">
        <v>682</v>
      </c>
      <c r="D15" s="228"/>
      <c r="E15" s="225"/>
      <c r="F15" s="216"/>
      <c r="G15" s="163"/>
      <c r="H15" s="164"/>
      <c r="I15" s="164"/>
      <c r="J15" s="164"/>
      <c r="K15" s="229">
        <v>0.2</v>
      </c>
      <c r="L15" s="165">
        <f>G15*K15</f>
        <v>0</v>
      </c>
    </row>
    <row r="16" spans="1:14" ht="12" thickBot="1" x14ac:dyDescent="0.25">
      <c r="A16" s="216"/>
      <c r="B16" s="223"/>
      <c r="C16" s="230"/>
      <c r="D16" s="231"/>
      <c r="E16" s="216"/>
      <c r="F16" s="216"/>
      <c r="G16" s="164"/>
      <c r="H16" s="164"/>
      <c r="I16" s="164"/>
      <c r="J16" s="164"/>
      <c r="K16" s="232"/>
      <c r="L16" s="171"/>
    </row>
    <row r="17" spans="1:12" ht="12" thickBot="1" x14ac:dyDescent="0.25">
      <c r="A17" s="216"/>
      <c r="B17" s="223" t="s">
        <v>285</v>
      </c>
      <c r="C17" s="153" t="s">
        <v>672</v>
      </c>
      <c r="D17" s="103"/>
      <c r="E17" s="216"/>
      <c r="F17" s="216" t="s">
        <v>306</v>
      </c>
      <c r="G17" s="233">
        <f>SUM(G18:G23)</f>
        <v>0</v>
      </c>
      <c r="H17" s="164"/>
      <c r="I17" s="164"/>
      <c r="J17" s="164"/>
      <c r="K17" s="232"/>
      <c r="L17" s="165">
        <f>SUM(L18:L23)</f>
        <v>0</v>
      </c>
    </row>
    <row r="18" spans="1:12" ht="12" thickBot="1" x14ac:dyDescent="0.25">
      <c r="A18" s="216"/>
      <c r="B18" s="126" t="s">
        <v>553</v>
      </c>
      <c r="C18" s="62"/>
      <c r="D18" s="126" t="s">
        <v>558</v>
      </c>
      <c r="E18" s="216"/>
      <c r="F18" s="216"/>
      <c r="G18" s="163"/>
      <c r="H18" s="234"/>
      <c r="I18" s="234"/>
      <c r="J18" s="234"/>
      <c r="K18" s="229">
        <v>0</v>
      </c>
      <c r="L18" s="165">
        <f t="shared" ref="L18:L23" si="0">G18*K18</f>
        <v>0</v>
      </c>
    </row>
    <row r="19" spans="1:12" ht="12" thickBot="1" x14ac:dyDescent="0.25">
      <c r="A19" s="216"/>
      <c r="B19" s="126" t="s">
        <v>554</v>
      </c>
      <c r="C19" s="62"/>
      <c r="D19" s="126" t="s">
        <v>549</v>
      </c>
      <c r="E19" s="216"/>
      <c r="F19" s="216"/>
      <c r="G19" s="163"/>
      <c r="H19" s="164"/>
      <c r="I19" s="164"/>
      <c r="J19" s="164"/>
      <c r="K19" s="229">
        <v>1</v>
      </c>
      <c r="L19" s="165">
        <f t="shared" si="0"/>
        <v>0</v>
      </c>
    </row>
    <row r="20" spans="1:12" ht="12" thickBot="1" x14ac:dyDescent="0.25">
      <c r="A20" s="216"/>
      <c r="B20" s="126" t="s">
        <v>555</v>
      </c>
      <c r="C20" s="62"/>
      <c r="D20" s="126" t="s">
        <v>550</v>
      </c>
      <c r="E20" s="216"/>
      <c r="F20" s="216"/>
      <c r="G20" s="163"/>
      <c r="H20" s="164"/>
      <c r="I20" s="164"/>
      <c r="J20" s="164"/>
      <c r="K20" s="229">
        <v>6.25</v>
      </c>
      <c r="L20" s="165">
        <f t="shared" si="0"/>
        <v>0</v>
      </c>
    </row>
    <row r="21" spans="1:12" ht="12" thickBot="1" x14ac:dyDescent="0.25">
      <c r="A21" s="216"/>
      <c r="B21" s="126" t="s">
        <v>556</v>
      </c>
      <c r="C21" s="62"/>
      <c r="D21" s="126" t="s">
        <v>551</v>
      </c>
      <c r="E21" s="216"/>
      <c r="F21" s="216"/>
      <c r="G21" s="163"/>
      <c r="H21" s="164"/>
      <c r="I21" s="164"/>
      <c r="J21" s="164"/>
      <c r="K21" s="235">
        <v>9.375</v>
      </c>
      <c r="L21" s="165">
        <f t="shared" si="0"/>
        <v>0</v>
      </c>
    </row>
    <row r="22" spans="1:12" ht="12" thickBot="1" x14ac:dyDescent="0.25">
      <c r="A22" s="216"/>
      <c r="B22" s="126" t="s">
        <v>557</v>
      </c>
      <c r="C22" s="62"/>
      <c r="D22" s="126" t="s">
        <v>552</v>
      </c>
      <c r="E22" s="216"/>
      <c r="F22" s="216"/>
      <c r="G22" s="163"/>
      <c r="H22" s="164"/>
      <c r="I22" s="164"/>
      <c r="J22" s="164"/>
      <c r="K22" s="229">
        <v>12.5</v>
      </c>
      <c r="L22" s="165">
        <f t="shared" si="0"/>
        <v>0</v>
      </c>
    </row>
    <row r="23" spans="1:12" ht="12" thickBot="1" x14ac:dyDescent="0.25">
      <c r="A23" s="216"/>
      <c r="B23" s="126" t="s">
        <v>247</v>
      </c>
      <c r="C23" s="62"/>
      <c r="D23" s="126" t="s">
        <v>248</v>
      </c>
      <c r="E23" s="216"/>
      <c r="F23" s="216"/>
      <c r="G23" s="163"/>
      <c r="H23" s="164"/>
      <c r="I23" s="164"/>
      <c r="J23" s="164"/>
      <c r="K23" s="229">
        <v>1</v>
      </c>
      <c r="L23" s="165">
        <f t="shared" si="0"/>
        <v>0</v>
      </c>
    </row>
    <row r="24" spans="1:12" ht="12" thickBot="1" x14ac:dyDescent="0.25">
      <c r="A24" s="216"/>
      <c r="B24" s="223"/>
      <c r="C24" s="230"/>
      <c r="D24" s="231"/>
      <c r="E24" s="216"/>
      <c r="F24" s="216"/>
      <c r="G24" s="164"/>
      <c r="H24" s="164"/>
      <c r="I24" s="164"/>
      <c r="J24" s="164"/>
      <c r="K24" s="232"/>
      <c r="L24" s="171"/>
    </row>
    <row r="25" spans="1:12" ht="12" thickBot="1" x14ac:dyDescent="0.25">
      <c r="A25" s="216"/>
      <c r="B25" s="236" t="s">
        <v>163</v>
      </c>
      <c r="C25" s="236" t="s">
        <v>860</v>
      </c>
      <c r="D25" s="236"/>
      <c r="E25" s="219"/>
      <c r="F25" s="220" t="s">
        <v>308</v>
      </c>
      <c r="G25" s="165">
        <f>G27+G29+G31</f>
        <v>0</v>
      </c>
      <c r="H25" s="165">
        <f>H27+H29+H31</f>
        <v>0</v>
      </c>
      <c r="I25" s="165">
        <f>I27+I29+I31</f>
        <v>0</v>
      </c>
      <c r="J25" s="165">
        <f>J27+J29+J31</f>
        <v>0</v>
      </c>
      <c r="K25" s="227"/>
      <c r="L25" s="165">
        <f>SUM(L27,L29,L31)</f>
        <v>0</v>
      </c>
    </row>
    <row r="26" spans="1:12" ht="12" thickBot="1" x14ac:dyDescent="0.25">
      <c r="A26" s="149"/>
      <c r="B26" s="237"/>
      <c r="C26" s="119"/>
      <c r="D26" s="238"/>
      <c r="E26" s="239"/>
      <c r="F26" s="240"/>
      <c r="G26" s="171"/>
      <c r="H26" s="171"/>
      <c r="I26" s="171"/>
      <c r="J26" s="171"/>
      <c r="K26" s="227"/>
      <c r="L26" s="171"/>
    </row>
    <row r="27" spans="1:12" ht="12" thickBot="1" x14ac:dyDescent="0.25">
      <c r="A27" s="62"/>
      <c r="B27" s="223" t="s">
        <v>287</v>
      </c>
      <c r="C27" s="153" t="s">
        <v>249</v>
      </c>
      <c r="D27" s="141"/>
      <c r="E27" s="225"/>
      <c r="F27" s="241"/>
      <c r="G27" s="163"/>
      <c r="H27" s="164"/>
      <c r="I27" s="164"/>
      <c r="J27" s="164"/>
      <c r="K27" s="226">
        <v>0</v>
      </c>
      <c r="L27" s="165">
        <f>G27*K27</f>
        <v>0</v>
      </c>
    </row>
    <row r="28" spans="1:12" ht="12" thickBot="1" x14ac:dyDescent="0.25">
      <c r="A28" s="62"/>
      <c r="B28" s="79"/>
      <c r="C28" s="78"/>
      <c r="D28" s="242"/>
      <c r="E28" s="103"/>
      <c r="F28" s="149"/>
      <c r="G28" s="164"/>
      <c r="H28" s="164"/>
      <c r="I28" s="164"/>
      <c r="J28" s="164"/>
      <c r="K28" s="227"/>
      <c r="L28" s="171"/>
    </row>
    <row r="29" spans="1:12" ht="12" thickBot="1" x14ac:dyDescent="0.25">
      <c r="A29" s="62"/>
      <c r="B29" s="243" t="s">
        <v>289</v>
      </c>
      <c r="C29" s="242" t="s">
        <v>866</v>
      </c>
      <c r="D29" s="141"/>
      <c r="E29" s="103"/>
      <c r="F29" s="149"/>
      <c r="G29" s="163"/>
      <c r="H29" s="164"/>
      <c r="I29" s="164"/>
      <c r="J29" s="164"/>
      <c r="K29" s="226">
        <v>0</v>
      </c>
      <c r="L29" s="165">
        <f>G29*K29</f>
        <v>0</v>
      </c>
    </row>
    <row r="30" spans="1:12" ht="12" thickBot="1" x14ac:dyDescent="0.25">
      <c r="A30" s="62"/>
      <c r="B30" s="244"/>
      <c r="C30" s="62"/>
      <c r="D30" s="78"/>
      <c r="E30" s="103"/>
      <c r="F30" s="149"/>
      <c r="G30" s="164"/>
      <c r="H30" s="164"/>
      <c r="I30" s="164"/>
      <c r="J30" s="164"/>
      <c r="K30" s="227"/>
      <c r="L30" s="171"/>
    </row>
    <row r="31" spans="1:12" ht="12" thickBot="1" x14ac:dyDescent="0.25">
      <c r="A31" s="62"/>
      <c r="B31" s="243" t="s">
        <v>288</v>
      </c>
      <c r="C31" s="242" t="s">
        <v>624</v>
      </c>
      <c r="D31" s="78"/>
      <c r="E31" s="225"/>
      <c r="F31" s="241"/>
      <c r="G31" s="245">
        <f>SUM(G32:G37)</f>
        <v>0</v>
      </c>
      <c r="H31" s="165">
        <f>SUM(H32:H37)</f>
        <v>0</v>
      </c>
      <c r="I31" s="165">
        <f>SUM(I32:I37)</f>
        <v>0</v>
      </c>
      <c r="J31" s="165">
        <f>SUM(J32:J37)</f>
        <v>0</v>
      </c>
      <c r="K31" s="227"/>
      <c r="L31" s="165">
        <f>SUM(L32:L37)</f>
        <v>0</v>
      </c>
    </row>
    <row r="32" spans="1:12" ht="12" thickBot="1" x14ac:dyDescent="0.25">
      <c r="A32" s="62"/>
      <c r="B32" s="102" t="s">
        <v>489</v>
      </c>
      <c r="C32" s="80"/>
      <c r="D32" s="246" t="s">
        <v>50</v>
      </c>
      <c r="E32" s="103"/>
      <c r="F32" s="149"/>
      <c r="G32" s="206"/>
      <c r="H32" s="164"/>
      <c r="I32" s="164"/>
      <c r="J32" s="164"/>
      <c r="K32" s="226">
        <v>0</v>
      </c>
      <c r="L32" s="165">
        <f t="shared" ref="L32:L37" si="1">(I32*K32)+J32</f>
        <v>0</v>
      </c>
    </row>
    <row r="33" spans="1:12" ht="12" thickBot="1" x14ac:dyDescent="0.25">
      <c r="A33" s="62"/>
      <c r="B33" s="102" t="s">
        <v>861</v>
      </c>
      <c r="C33" s="80"/>
      <c r="D33" s="246" t="s">
        <v>51</v>
      </c>
      <c r="E33" s="246"/>
      <c r="F33" s="62"/>
      <c r="G33" s="163"/>
      <c r="H33" s="207"/>
      <c r="I33" s="165">
        <f>IF(G33-H33&lt;0,0,G33-H33)</f>
        <v>0</v>
      </c>
      <c r="J33" s="163"/>
      <c r="K33" s="226">
        <v>0.2</v>
      </c>
      <c r="L33" s="165">
        <f t="shared" si="1"/>
        <v>0</v>
      </c>
    </row>
    <row r="34" spans="1:12" ht="12" thickBot="1" x14ac:dyDescent="0.25">
      <c r="A34" s="62"/>
      <c r="B34" s="102" t="s">
        <v>862</v>
      </c>
      <c r="C34" s="80"/>
      <c r="D34" s="246" t="s">
        <v>52</v>
      </c>
      <c r="E34" s="246"/>
      <c r="F34" s="62"/>
      <c r="G34" s="163"/>
      <c r="H34" s="207"/>
      <c r="I34" s="165">
        <f>IF(G34-H34&lt;0,0,G34-H34)</f>
        <v>0</v>
      </c>
      <c r="J34" s="163"/>
      <c r="K34" s="226">
        <v>0.5</v>
      </c>
      <c r="L34" s="165">
        <f t="shared" si="1"/>
        <v>0</v>
      </c>
    </row>
    <row r="35" spans="1:12" ht="12" thickBot="1" x14ac:dyDescent="0.25">
      <c r="A35" s="62"/>
      <c r="B35" s="102" t="s">
        <v>863</v>
      </c>
      <c r="C35" s="80"/>
      <c r="D35" s="246" t="s">
        <v>53</v>
      </c>
      <c r="E35" s="246"/>
      <c r="F35" s="62"/>
      <c r="G35" s="163"/>
      <c r="H35" s="207"/>
      <c r="I35" s="165">
        <f>IF(G35-H35&lt;0,0,G35-H35)</f>
        <v>0</v>
      </c>
      <c r="J35" s="163"/>
      <c r="K35" s="226">
        <v>1</v>
      </c>
      <c r="L35" s="165">
        <f t="shared" si="1"/>
        <v>0</v>
      </c>
    </row>
    <row r="36" spans="1:12" ht="12" thickBot="1" x14ac:dyDescent="0.25">
      <c r="A36" s="62"/>
      <c r="B36" s="102" t="s">
        <v>864</v>
      </c>
      <c r="C36" s="80"/>
      <c r="D36" s="246" t="s">
        <v>54</v>
      </c>
      <c r="E36" s="246"/>
      <c r="F36" s="62"/>
      <c r="G36" s="163"/>
      <c r="H36" s="207"/>
      <c r="I36" s="165">
        <f>IF(G36-H36&lt;0,0,G36-H36)</f>
        <v>0</v>
      </c>
      <c r="J36" s="163"/>
      <c r="K36" s="226">
        <v>1.5</v>
      </c>
      <c r="L36" s="165">
        <f t="shared" si="1"/>
        <v>0</v>
      </c>
    </row>
    <row r="37" spans="1:12" ht="12" thickBot="1" x14ac:dyDescent="0.25">
      <c r="A37" s="247"/>
      <c r="B37" s="102" t="s">
        <v>865</v>
      </c>
      <c r="C37" s="80"/>
      <c r="D37" s="246" t="s">
        <v>269</v>
      </c>
      <c r="E37" s="246"/>
      <c r="F37" s="62"/>
      <c r="G37" s="163"/>
      <c r="H37" s="207"/>
      <c r="I37" s="165">
        <f>IF(G37-H37&lt;0,0,G37-H37)</f>
        <v>0</v>
      </c>
      <c r="J37" s="163"/>
      <c r="K37" s="226">
        <v>1</v>
      </c>
      <c r="L37" s="165">
        <f t="shared" si="1"/>
        <v>0</v>
      </c>
    </row>
    <row r="38" spans="1:12" ht="12" thickBot="1" x14ac:dyDescent="0.25">
      <c r="A38" s="62"/>
      <c r="B38" s="225"/>
      <c r="C38" s="248"/>
      <c r="D38" s="62"/>
      <c r="E38" s="62"/>
      <c r="F38" s="62"/>
      <c r="G38" s="171"/>
      <c r="H38" s="171"/>
      <c r="I38" s="171"/>
      <c r="J38" s="171"/>
      <c r="K38" s="227"/>
      <c r="L38" s="171"/>
    </row>
    <row r="39" spans="1:12" ht="12" thickBot="1" x14ac:dyDescent="0.25">
      <c r="A39" s="247"/>
      <c r="B39" s="218" t="s">
        <v>164</v>
      </c>
      <c r="C39" s="219" t="s">
        <v>119</v>
      </c>
      <c r="D39" s="218"/>
      <c r="E39" s="219"/>
      <c r="F39" s="220"/>
      <c r="G39" s="163"/>
      <c r="H39" s="219"/>
      <c r="I39" s="219"/>
      <c r="J39" s="219"/>
      <c r="K39" s="226">
        <v>0</v>
      </c>
      <c r="L39" s="165">
        <f>G39*K39</f>
        <v>0</v>
      </c>
    </row>
    <row r="40" spans="1:12" ht="12" thickBot="1" x14ac:dyDescent="0.25">
      <c r="A40" s="62"/>
      <c r="B40" s="221"/>
      <c r="C40" s="222"/>
      <c r="D40" s="62"/>
      <c r="E40" s="62"/>
      <c r="F40" s="62"/>
      <c r="G40" s="171"/>
      <c r="H40" s="62"/>
      <c r="I40" s="62"/>
      <c r="J40" s="62"/>
      <c r="K40" s="227"/>
      <c r="L40" s="171"/>
    </row>
    <row r="41" spans="1:12" ht="12" thickBot="1" x14ac:dyDescent="0.25">
      <c r="A41" s="247"/>
      <c r="B41" s="236" t="s">
        <v>290</v>
      </c>
      <c r="C41" s="236" t="s">
        <v>147</v>
      </c>
      <c r="D41" s="236"/>
      <c r="E41" s="219"/>
      <c r="F41" s="220"/>
      <c r="G41" s="165">
        <f>G43+G57</f>
        <v>0</v>
      </c>
      <c r="H41" s="165">
        <f>H43+H57</f>
        <v>0</v>
      </c>
      <c r="I41" s="165">
        <f>I43+I57</f>
        <v>0</v>
      </c>
      <c r="J41" s="165">
        <f>J43+J57</f>
        <v>0</v>
      </c>
      <c r="K41" s="227"/>
      <c r="L41" s="165">
        <f>L43+L57</f>
        <v>0</v>
      </c>
    </row>
    <row r="42" spans="1:12" ht="12" thickBot="1" x14ac:dyDescent="0.25">
      <c r="A42" s="62"/>
      <c r="B42" s="221"/>
      <c r="C42" s="222"/>
      <c r="D42" s="222"/>
      <c r="E42" s="62"/>
      <c r="F42" s="62"/>
      <c r="G42" s="171"/>
      <c r="H42" s="171"/>
      <c r="I42" s="171"/>
      <c r="J42" s="171"/>
      <c r="K42" s="227"/>
      <c r="L42" s="171"/>
    </row>
    <row r="43" spans="1:12" ht="12" thickBot="1" x14ac:dyDescent="0.25">
      <c r="A43" s="62"/>
      <c r="B43" s="243" t="s">
        <v>291</v>
      </c>
      <c r="C43" s="179" t="s">
        <v>632</v>
      </c>
      <c r="D43" s="222"/>
      <c r="E43" s="62"/>
      <c r="F43" s="62"/>
      <c r="G43" s="165">
        <f>G45+G47+G49</f>
        <v>0</v>
      </c>
      <c r="H43" s="165">
        <f>H45+H47+H49</f>
        <v>0</v>
      </c>
      <c r="I43" s="165">
        <f>I45+I47+I49</f>
        <v>0</v>
      </c>
      <c r="J43" s="165">
        <f>J45+J47+J49</f>
        <v>0</v>
      </c>
      <c r="K43" s="227"/>
      <c r="L43" s="165">
        <f>L45+L47+L49</f>
        <v>0</v>
      </c>
    </row>
    <row r="44" spans="1:12" ht="12" thickBot="1" x14ac:dyDescent="0.25">
      <c r="A44" s="62"/>
      <c r="B44" s="243"/>
      <c r="C44" s="179"/>
      <c r="D44" s="222"/>
      <c r="E44" s="62"/>
      <c r="F44" s="62"/>
      <c r="G44" s="171"/>
      <c r="H44" s="171"/>
      <c r="I44" s="171"/>
      <c r="J44" s="171"/>
      <c r="K44" s="227"/>
      <c r="L44" s="171"/>
    </row>
    <row r="45" spans="1:12" ht="12" thickBot="1" x14ac:dyDescent="0.25">
      <c r="A45" s="62"/>
      <c r="B45" s="241" t="s">
        <v>490</v>
      </c>
      <c r="C45" s="141" t="s">
        <v>752</v>
      </c>
      <c r="D45" s="141"/>
      <c r="E45" s="62"/>
      <c r="F45" s="62"/>
      <c r="G45" s="163"/>
      <c r="H45" s="164"/>
      <c r="I45" s="164"/>
      <c r="J45" s="164"/>
      <c r="K45" s="226">
        <v>0</v>
      </c>
      <c r="L45" s="165">
        <f>G45*K45</f>
        <v>0</v>
      </c>
    </row>
    <row r="46" spans="1:12" ht="12" thickBot="1" x14ac:dyDescent="0.25">
      <c r="A46" s="62"/>
      <c r="B46" s="103"/>
      <c r="C46" s="141"/>
      <c r="D46" s="141"/>
      <c r="E46" s="62"/>
      <c r="F46" s="62"/>
      <c r="G46" s="171"/>
      <c r="H46" s="164"/>
      <c r="I46" s="164"/>
      <c r="J46" s="164"/>
      <c r="K46" s="227"/>
      <c r="L46" s="171"/>
    </row>
    <row r="47" spans="1:12" ht="12" thickBot="1" x14ac:dyDescent="0.25">
      <c r="A47" s="62"/>
      <c r="B47" s="249" t="s">
        <v>791</v>
      </c>
      <c r="C47" s="78" t="s">
        <v>737</v>
      </c>
      <c r="D47" s="141"/>
      <c r="E47" s="62"/>
      <c r="F47" s="62"/>
      <c r="G47" s="163"/>
      <c r="H47" s="164"/>
      <c r="I47" s="164"/>
      <c r="J47" s="164"/>
      <c r="K47" s="226">
        <v>0</v>
      </c>
      <c r="L47" s="165">
        <f>G47*K47</f>
        <v>0</v>
      </c>
    </row>
    <row r="48" spans="1:12" ht="12" thickBot="1" x14ac:dyDescent="0.25">
      <c r="A48" s="62"/>
      <c r="C48" s="78"/>
      <c r="D48" s="78"/>
      <c r="E48" s="62"/>
      <c r="F48" s="62"/>
      <c r="G48" s="171"/>
      <c r="H48" s="164"/>
      <c r="I48" s="164"/>
      <c r="J48" s="164"/>
      <c r="K48" s="227"/>
      <c r="L48" s="171"/>
    </row>
    <row r="49" spans="1:14" ht="12" thickBot="1" x14ac:dyDescent="0.25">
      <c r="A49" s="62"/>
      <c r="B49" s="249" t="s">
        <v>792</v>
      </c>
      <c r="C49" s="78" t="s">
        <v>631</v>
      </c>
      <c r="D49" s="78"/>
      <c r="E49" s="62"/>
      <c r="F49" s="62"/>
      <c r="G49" s="165">
        <f>SUM(G50:G55)</f>
        <v>0</v>
      </c>
      <c r="H49" s="165">
        <f>SUM(H50:H55)</f>
        <v>0</v>
      </c>
      <c r="I49" s="165">
        <f>SUM(I50:I55)</f>
        <v>0</v>
      </c>
      <c r="J49" s="165">
        <f>SUM(J50:J55)</f>
        <v>0</v>
      </c>
      <c r="K49" s="227"/>
      <c r="L49" s="165">
        <f>SUM(L50:L55)</f>
        <v>0</v>
      </c>
    </row>
    <row r="50" spans="1:14" ht="12" thickBot="1" x14ac:dyDescent="0.25">
      <c r="A50" s="62"/>
      <c r="B50" s="102" t="s">
        <v>625</v>
      </c>
      <c r="C50" s="80"/>
      <c r="D50" s="246" t="s">
        <v>50</v>
      </c>
      <c r="E50" s="62"/>
      <c r="F50" s="62"/>
      <c r="G50" s="163"/>
      <c r="H50" s="164"/>
      <c r="I50" s="164"/>
      <c r="J50" s="164"/>
      <c r="K50" s="226">
        <v>0</v>
      </c>
      <c r="L50" s="165">
        <f t="shared" ref="L50:L55" si="2">(I50*K50)+J50</f>
        <v>0</v>
      </c>
    </row>
    <row r="51" spans="1:14" ht="12" thickBot="1" x14ac:dyDescent="0.25">
      <c r="A51" s="62"/>
      <c r="B51" s="102" t="s">
        <v>626</v>
      </c>
      <c r="C51" s="80"/>
      <c r="D51" s="246" t="s">
        <v>51</v>
      </c>
      <c r="E51" s="62"/>
      <c r="F51" s="62"/>
      <c r="G51" s="163"/>
      <c r="H51" s="207"/>
      <c r="I51" s="165">
        <f>IF(G51-H51&lt;0,0,G51-H51)</f>
        <v>0</v>
      </c>
      <c r="J51" s="163"/>
      <c r="K51" s="226">
        <v>0.2</v>
      </c>
      <c r="L51" s="165">
        <f t="shared" si="2"/>
        <v>0</v>
      </c>
    </row>
    <row r="52" spans="1:14" ht="12" thickBot="1" x14ac:dyDescent="0.25">
      <c r="A52" s="62"/>
      <c r="B52" s="102" t="s">
        <v>627</v>
      </c>
      <c r="C52" s="80"/>
      <c r="D52" s="246" t="s">
        <v>52</v>
      </c>
      <c r="E52" s="62"/>
      <c r="F52" s="62"/>
      <c r="G52" s="163"/>
      <c r="H52" s="207"/>
      <c r="I52" s="165">
        <f>IF(G52-H52&lt;0,0,G52-H52)</f>
        <v>0</v>
      </c>
      <c r="J52" s="163"/>
      <c r="K52" s="226">
        <v>0.5</v>
      </c>
      <c r="L52" s="165">
        <f t="shared" si="2"/>
        <v>0</v>
      </c>
    </row>
    <row r="53" spans="1:14" ht="12" thickBot="1" x14ac:dyDescent="0.25">
      <c r="A53" s="62"/>
      <c r="B53" s="102" t="s">
        <v>628</v>
      </c>
      <c r="C53" s="80"/>
      <c r="D53" s="246" t="s">
        <v>53</v>
      </c>
      <c r="E53" s="62"/>
      <c r="F53" s="62"/>
      <c r="G53" s="163"/>
      <c r="H53" s="207"/>
      <c r="I53" s="165">
        <f>IF(G53-H53&lt;0,0,G53-H53)</f>
        <v>0</v>
      </c>
      <c r="J53" s="163"/>
      <c r="K53" s="226">
        <v>1</v>
      </c>
      <c r="L53" s="165">
        <f t="shared" si="2"/>
        <v>0</v>
      </c>
    </row>
    <row r="54" spans="1:14" ht="12" thickBot="1" x14ac:dyDescent="0.25">
      <c r="A54" s="62"/>
      <c r="B54" s="102" t="s">
        <v>629</v>
      </c>
      <c r="C54" s="80"/>
      <c r="D54" s="246" t="s">
        <v>54</v>
      </c>
      <c r="E54" s="62"/>
      <c r="F54" s="62"/>
      <c r="G54" s="163"/>
      <c r="H54" s="207"/>
      <c r="I54" s="165">
        <f>IF(G54-H54&lt;0,0,G54-H54)</f>
        <v>0</v>
      </c>
      <c r="J54" s="163"/>
      <c r="K54" s="226">
        <v>1.5</v>
      </c>
      <c r="L54" s="165">
        <f t="shared" si="2"/>
        <v>0</v>
      </c>
    </row>
    <row r="55" spans="1:14" ht="12" thickBot="1" x14ac:dyDescent="0.25">
      <c r="A55" s="62"/>
      <c r="B55" s="102" t="s">
        <v>630</v>
      </c>
      <c r="C55" s="80"/>
      <c r="D55" s="246" t="s">
        <v>269</v>
      </c>
      <c r="E55" s="225"/>
      <c r="F55" s="241"/>
      <c r="G55" s="163"/>
      <c r="H55" s="207"/>
      <c r="I55" s="165">
        <f>IF(G55-H55&lt;0,0,G55-H55)</f>
        <v>0</v>
      </c>
      <c r="J55" s="163"/>
      <c r="K55" s="226">
        <v>1</v>
      </c>
      <c r="L55" s="165">
        <f t="shared" si="2"/>
        <v>0</v>
      </c>
    </row>
    <row r="56" spans="1:14" ht="12" thickBot="1" x14ac:dyDescent="0.25">
      <c r="A56" s="62"/>
      <c r="B56" s="221"/>
      <c r="C56" s="222"/>
      <c r="D56" s="222"/>
      <c r="E56" s="103"/>
      <c r="F56" s="62"/>
      <c r="G56" s="164"/>
      <c r="H56" s="164"/>
      <c r="I56" s="164"/>
      <c r="J56" s="164"/>
      <c r="K56" s="227"/>
      <c r="L56" s="171"/>
    </row>
    <row r="57" spans="1:14" ht="12" thickBot="1" x14ac:dyDescent="0.25">
      <c r="A57" s="62"/>
      <c r="B57" s="243" t="s">
        <v>292</v>
      </c>
      <c r="C57" s="179" t="s">
        <v>5</v>
      </c>
      <c r="D57" s="141"/>
      <c r="E57" s="103"/>
      <c r="F57" s="62"/>
      <c r="G57" s="165">
        <f>SUM(G58:G63)</f>
        <v>0</v>
      </c>
      <c r="H57" s="245">
        <f>SUM(H58:H63)</f>
        <v>0</v>
      </c>
      <c r="I57" s="245">
        <f>SUM(I58:I63)</f>
        <v>0</v>
      </c>
      <c r="J57" s="245">
        <f>SUM(J58:J63)</f>
        <v>0</v>
      </c>
      <c r="K57" s="227"/>
      <c r="L57" s="165">
        <f>SUM(L58:L63)</f>
        <v>0</v>
      </c>
      <c r="N57" s="99"/>
    </row>
    <row r="58" spans="1:14" ht="12" thickBot="1" x14ac:dyDescent="0.25">
      <c r="A58" s="62"/>
      <c r="B58" s="250" t="s">
        <v>491</v>
      </c>
      <c r="C58" s="62"/>
      <c r="D58" s="103" t="s">
        <v>50</v>
      </c>
      <c r="E58" s="103"/>
      <c r="F58" s="62"/>
      <c r="G58" s="206"/>
      <c r="H58" s="208"/>
      <c r="I58" s="165">
        <f t="shared" ref="I58:I63" si="3">IF(G58-H58&lt;0,0,G58-H58)</f>
        <v>0</v>
      </c>
      <c r="J58" s="206"/>
      <c r="K58" s="226">
        <v>0.2</v>
      </c>
      <c r="L58" s="165">
        <f t="shared" ref="L58:L63" si="4">(I58*K58)+J58</f>
        <v>0</v>
      </c>
      <c r="N58" s="99"/>
    </row>
    <row r="59" spans="1:14" ht="12" thickBot="1" x14ac:dyDescent="0.25">
      <c r="A59" s="62"/>
      <c r="B59" s="250" t="s">
        <v>683</v>
      </c>
      <c r="C59" s="62"/>
      <c r="D59" s="103" t="s">
        <v>51</v>
      </c>
      <c r="E59" s="103"/>
      <c r="F59" s="62"/>
      <c r="G59" s="163"/>
      <c r="H59" s="209"/>
      <c r="I59" s="165">
        <f t="shared" si="3"/>
        <v>0</v>
      </c>
      <c r="J59" s="163"/>
      <c r="K59" s="226">
        <v>0.5</v>
      </c>
      <c r="L59" s="165">
        <f t="shared" si="4"/>
        <v>0</v>
      </c>
      <c r="N59" s="99"/>
    </row>
    <row r="60" spans="1:14" ht="12" thickBot="1" x14ac:dyDescent="0.25">
      <c r="A60" s="62"/>
      <c r="B60" s="244" t="s">
        <v>492</v>
      </c>
      <c r="C60" s="62"/>
      <c r="D60" s="246" t="s">
        <v>52</v>
      </c>
      <c r="E60" s="103"/>
      <c r="F60" s="62"/>
      <c r="G60" s="163"/>
      <c r="H60" s="209"/>
      <c r="I60" s="165">
        <f t="shared" si="3"/>
        <v>0</v>
      </c>
      <c r="J60" s="163"/>
      <c r="K60" s="226">
        <v>1</v>
      </c>
      <c r="L60" s="165">
        <f t="shared" si="4"/>
        <v>0</v>
      </c>
      <c r="N60" s="99"/>
    </row>
    <row r="61" spans="1:14" ht="12" thickBot="1" x14ac:dyDescent="0.25">
      <c r="A61" s="62"/>
      <c r="B61" s="244" t="s">
        <v>493</v>
      </c>
      <c r="C61" s="62"/>
      <c r="D61" s="246" t="s">
        <v>53</v>
      </c>
      <c r="E61" s="103"/>
      <c r="F61" s="62"/>
      <c r="G61" s="163"/>
      <c r="H61" s="209"/>
      <c r="I61" s="165">
        <f t="shared" si="3"/>
        <v>0</v>
      </c>
      <c r="J61" s="163"/>
      <c r="K61" s="226">
        <v>1</v>
      </c>
      <c r="L61" s="165">
        <f t="shared" si="4"/>
        <v>0</v>
      </c>
      <c r="N61" s="99"/>
    </row>
    <row r="62" spans="1:14" ht="12" thickBot="1" x14ac:dyDescent="0.25">
      <c r="A62" s="62"/>
      <c r="B62" s="250" t="s">
        <v>494</v>
      </c>
      <c r="C62" s="149"/>
      <c r="D62" s="103" t="s">
        <v>54</v>
      </c>
      <c r="E62" s="103"/>
      <c r="F62" s="62"/>
      <c r="G62" s="163"/>
      <c r="H62" s="209"/>
      <c r="I62" s="165">
        <f t="shared" si="3"/>
        <v>0</v>
      </c>
      <c r="J62" s="163"/>
      <c r="K62" s="226">
        <v>1.5</v>
      </c>
      <c r="L62" s="165">
        <f t="shared" si="4"/>
        <v>0</v>
      </c>
      <c r="N62" s="99"/>
    </row>
    <row r="63" spans="1:14" ht="12" thickBot="1" x14ac:dyDescent="0.25">
      <c r="A63" s="62"/>
      <c r="B63" s="244" t="s">
        <v>495</v>
      </c>
      <c r="C63" s="62"/>
      <c r="D63" s="246" t="s">
        <v>269</v>
      </c>
      <c r="E63" s="103"/>
      <c r="F63" s="62"/>
      <c r="G63" s="163"/>
      <c r="H63" s="209"/>
      <c r="I63" s="165">
        <f t="shared" si="3"/>
        <v>0</v>
      </c>
      <c r="J63" s="163"/>
      <c r="K63" s="226">
        <v>1</v>
      </c>
      <c r="L63" s="165">
        <f t="shared" si="4"/>
        <v>0</v>
      </c>
      <c r="N63" s="99"/>
    </row>
    <row r="64" spans="1:14" ht="12" thickBot="1" x14ac:dyDescent="0.25">
      <c r="A64" s="62"/>
      <c r="B64" s="246"/>
      <c r="C64" s="141"/>
      <c r="D64" s="62"/>
      <c r="E64" s="62"/>
      <c r="F64" s="62"/>
      <c r="G64" s="171"/>
      <c r="H64" s="171"/>
      <c r="I64" s="171"/>
      <c r="J64" s="171"/>
      <c r="K64" s="227"/>
      <c r="L64" s="171"/>
      <c r="N64" s="99"/>
    </row>
    <row r="65" spans="1:14" ht="12" thickBot="1" x14ac:dyDescent="0.25">
      <c r="A65" s="247"/>
      <c r="B65" s="218" t="s">
        <v>480</v>
      </c>
      <c r="C65" s="219" t="s">
        <v>481</v>
      </c>
      <c r="D65" s="218"/>
      <c r="E65" s="219"/>
      <c r="F65" s="220"/>
      <c r="G65" s="165">
        <f>G67+G69</f>
        <v>0</v>
      </c>
      <c r="H65" s="165">
        <f>H67+H69</f>
        <v>0</v>
      </c>
      <c r="I65" s="165">
        <f>SUM(I67:I69)</f>
        <v>0</v>
      </c>
      <c r="J65" s="165">
        <f>SUM(J67:J69)</f>
        <v>0</v>
      </c>
      <c r="K65" s="227"/>
      <c r="L65" s="165">
        <f>SUM(L67:L69)</f>
        <v>0</v>
      </c>
      <c r="N65" s="99"/>
    </row>
    <row r="66" spans="1:14" ht="12" thickBot="1" x14ac:dyDescent="0.25">
      <c r="A66" s="62"/>
      <c r="B66" s="119"/>
      <c r="C66" s="251"/>
      <c r="D66" s="62"/>
      <c r="E66" s="62"/>
      <c r="F66" s="62"/>
      <c r="G66" s="171"/>
      <c r="H66" s="171"/>
      <c r="I66" s="171"/>
      <c r="J66" s="171"/>
      <c r="K66" s="227"/>
      <c r="L66" s="171"/>
      <c r="N66" s="99"/>
    </row>
    <row r="67" spans="1:14" ht="12" thickBot="1" x14ac:dyDescent="0.25">
      <c r="A67" s="62"/>
      <c r="B67" s="243" t="s">
        <v>293</v>
      </c>
      <c r="C67" s="153" t="s">
        <v>734</v>
      </c>
      <c r="D67" s="246"/>
      <c r="E67" s="246"/>
      <c r="F67" s="62"/>
      <c r="G67" s="163"/>
      <c r="H67" s="164"/>
      <c r="I67" s="164"/>
      <c r="J67" s="164"/>
      <c r="K67" s="226">
        <v>0</v>
      </c>
      <c r="L67" s="165">
        <f>G67*K67</f>
        <v>0</v>
      </c>
      <c r="N67" s="99"/>
    </row>
    <row r="68" spans="1:14" ht="12" thickBot="1" x14ac:dyDescent="0.25">
      <c r="A68" s="62"/>
      <c r="B68" s="243"/>
      <c r="C68" s="153"/>
      <c r="D68" s="246"/>
      <c r="E68" s="246"/>
      <c r="F68" s="62"/>
      <c r="G68" s="164"/>
      <c r="H68" s="164"/>
      <c r="I68" s="164"/>
      <c r="J68" s="164"/>
      <c r="K68" s="227"/>
      <c r="L68" s="171"/>
      <c r="N68" s="99"/>
    </row>
    <row r="69" spans="1:14" ht="12" thickBot="1" x14ac:dyDescent="0.25">
      <c r="A69" s="62"/>
      <c r="B69" s="243" t="s">
        <v>294</v>
      </c>
      <c r="C69" s="153" t="s">
        <v>927</v>
      </c>
      <c r="D69" s="246"/>
      <c r="E69" s="246"/>
      <c r="F69" s="62"/>
      <c r="G69" s="165">
        <f>SUM(G70:G75)</f>
        <v>0</v>
      </c>
      <c r="H69" s="245">
        <f>SUM(H70:H75)</f>
        <v>0</v>
      </c>
      <c r="I69" s="165">
        <f>SUM(I70:I75)</f>
        <v>0</v>
      </c>
      <c r="J69" s="165">
        <f>SUM(J70:J75)</f>
        <v>0</v>
      </c>
      <c r="K69" s="227"/>
      <c r="L69" s="165">
        <f>SUM(L70:L75)</f>
        <v>0</v>
      </c>
      <c r="N69" s="99"/>
    </row>
    <row r="70" spans="1:14" ht="12" thickBot="1" x14ac:dyDescent="0.25">
      <c r="A70" s="62"/>
      <c r="B70" s="62" t="s">
        <v>922</v>
      </c>
      <c r="C70" s="62"/>
      <c r="D70" s="103" t="s">
        <v>50</v>
      </c>
      <c r="E70" s="246"/>
      <c r="F70" s="62"/>
      <c r="G70" s="206"/>
      <c r="H70" s="208"/>
      <c r="I70" s="165">
        <f t="shared" ref="I70:I75" si="5">IF(G70-H70&lt;0,0,G70-H70)</f>
        <v>0</v>
      </c>
      <c r="J70" s="206"/>
      <c r="K70" s="226">
        <v>0.2</v>
      </c>
      <c r="L70" s="165">
        <f t="shared" ref="L70:L75" si="6">(I70*K70)+J70</f>
        <v>0</v>
      </c>
      <c r="N70" s="99"/>
    </row>
    <row r="71" spans="1:14" ht="12" thickBot="1" x14ac:dyDescent="0.25">
      <c r="A71" s="62"/>
      <c r="B71" s="62" t="s">
        <v>333</v>
      </c>
      <c r="C71" s="62"/>
      <c r="D71" s="103" t="s">
        <v>51</v>
      </c>
      <c r="E71" s="246"/>
      <c r="F71" s="62"/>
      <c r="G71" s="163"/>
      <c r="H71" s="209"/>
      <c r="I71" s="165">
        <f t="shared" si="5"/>
        <v>0</v>
      </c>
      <c r="J71" s="163"/>
      <c r="K71" s="226">
        <v>0.5</v>
      </c>
      <c r="L71" s="165">
        <f t="shared" si="6"/>
        <v>0</v>
      </c>
      <c r="N71" s="99"/>
    </row>
    <row r="72" spans="1:14" ht="12" thickBot="1" x14ac:dyDescent="0.25">
      <c r="A72" s="62"/>
      <c r="B72" s="62" t="s">
        <v>923</v>
      </c>
      <c r="C72" s="62"/>
      <c r="D72" s="103" t="s">
        <v>52</v>
      </c>
      <c r="E72" s="246"/>
      <c r="F72" s="62"/>
      <c r="G72" s="163"/>
      <c r="H72" s="209"/>
      <c r="I72" s="165">
        <f t="shared" si="5"/>
        <v>0</v>
      </c>
      <c r="J72" s="163"/>
      <c r="K72" s="226">
        <v>0.5</v>
      </c>
      <c r="L72" s="165">
        <f t="shared" si="6"/>
        <v>0</v>
      </c>
      <c r="N72" s="99"/>
    </row>
    <row r="73" spans="1:14" ht="12" thickBot="1" x14ac:dyDescent="0.25">
      <c r="A73" s="62"/>
      <c r="B73" s="62" t="s">
        <v>924</v>
      </c>
      <c r="C73" s="62"/>
      <c r="D73" s="246" t="s">
        <v>53</v>
      </c>
      <c r="E73" s="246"/>
      <c r="F73" s="62"/>
      <c r="G73" s="163"/>
      <c r="H73" s="209"/>
      <c r="I73" s="165">
        <f t="shared" si="5"/>
        <v>0</v>
      </c>
      <c r="J73" s="163"/>
      <c r="K73" s="226">
        <v>1</v>
      </c>
      <c r="L73" s="165">
        <f t="shared" si="6"/>
        <v>0</v>
      </c>
      <c r="N73" s="99"/>
    </row>
    <row r="74" spans="1:14" ht="12" thickBot="1" x14ac:dyDescent="0.25">
      <c r="A74" s="62"/>
      <c r="B74" s="62" t="s">
        <v>925</v>
      </c>
      <c r="C74" s="62"/>
      <c r="D74" s="103" t="s">
        <v>54</v>
      </c>
      <c r="E74" s="246"/>
      <c r="F74" s="62"/>
      <c r="G74" s="163"/>
      <c r="H74" s="209"/>
      <c r="I74" s="165">
        <f t="shared" si="5"/>
        <v>0</v>
      </c>
      <c r="J74" s="163"/>
      <c r="K74" s="226">
        <v>1.5</v>
      </c>
      <c r="L74" s="165">
        <f t="shared" si="6"/>
        <v>0</v>
      </c>
      <c r="N74" s="99"/>
    </row>
    <row r="75" spans="1:14" ht="12" thickBot="1" x14ac:dyDescent="0.25">
      <c r="A75" s="62"/>
      <c r="B75" s="62" t="s">
        <v>926</v>
      </c>
      <c r="C75" s="62"/>
      <c r="D75" s="103" t="s">
        <v>269</v>
      </c>
      <c r="E75" s="246"/>
      <c r="F75" s="62"/>
      <c r="G75" s="163"/>
      <c r="H75" s="209"/>
      <c r="I75" s="165">
        <f t="shared" si="5"/>
        <v>0</v>
      </c>
      <c r="J75" s="163"/>
      <c r="K75" s="226">
        <v>0.5</v>
      </c>
      <c r="L75" s="165">
        <f t="shared" si="6"/>
        <v>0</v>
      </c>
      <c r="N75" s="99"/>
    </row>
    <row r="76" spans="1:14" s="62" customFormat="1" ht="12" thickBot="1" x14ac:dyDescent="0.25">
      <c r="A76" s="141"/>
      <c r="D76" s="246"/>
      <c r="G76" s="164"/>
      <c r="H76" s="234"/>
      <c r="I76" s="234"/>
      <c r="J76" s="234"/>
      <c r="K76" s="252"/>
      <c r="L76" s="138"/>
      <c r="N76" s="99"/>
    </row>
    <row r="77" spans="1:14" ht="12" thickBot="1" x14ac:dyDescent="0.25">
      <c r="A77" s="247"/>
      <c r="B77" s="236" t="s">
        <v>167</v>
      </c>
      <c r="C77" s="236" t="s">
        <v>705</v>
      </c>
      <c r="D77" s="218"/>
      <c r="E77" s="219"/>
      <c r="F77" s="220"/>
      <c r="G77" s="165">
        <f>G79+G87+G89</f>
        <v>0</v>
      </c>
      <c r="H77" s="165">
        <f>H79+H87+H89</f>
        <v>0</v>
      </c>
      <c r="I77" s="165">
        <f>I79+I87+I89</f>
        <v>0</v>
      </c>
      <c r="J77" s="165">
        <f>J79+J87+J89</f>
        <v>0</v>
      </c>
      <c r="K77" s="227"/>
      <c r="L77" s="165">
        <f>L79+L87+L89</f>
        <v>0</v>
      </c>
    </row>
    <row r="78" spans="1:14" ht="12" thickBot="1" x14ac:dyDescent="0.25">
      <c r="A78" s="62"/>
      <c r="B78" s="119"/>
      <c r="C78" s="251"/>
      <c r="D78" s="62"/>
      <c r="E78" s="62"/>
      <c r="F78" s="62"/>
      <c r="G78" s="171"/>
      <c r="H78" s="171"/>
      <c r="I78" s="171"/>
      <c r="J78" s="171"/>
      <c r="K78" s="227"/>
      <c r="L78" s="171"/>
    </row>
    <row r="79" spans="1:14" ht="12" thickBot="1" x14ac:dyDescent="0.25">
      <c r="A79" s="62"/>
      <c r="B79" s="243" t="s">
        <v>295</v>
      </c>
      <c r="C79" s="153" t="s">
        <v>875</v>
      </c>
      <c r="D79" s="246"/>
      <c r="E79" s="246"/>
      <c r="F79" s="62"/>
      <c r="G79" s="165">
        <f>SUM(G80:G85)</f>
        <v>0</v>
      </c>
      <c r="H79" s="245">
        <f>SUM(H80:H85)</f>
        <v>0</v>
      </c>
      <c r="I79" s="245">
        <f>SUM(I80:I85)</f>
        <v>0</v>
      </c>
      <c r="J79" s="245">
        <f>SUM(J80:J85)</f>
        <v>0</v>
      </c>
      <c r="K79" s="227"/>
      <c r="L79" s="165">
        <f>SUM(L80:L85)</f>
        <v>0</v>
      </c>
    </row>
    <row r="80" spans="1:14" ht="12" thickBot="1" x14ac:dyDescent="0.25">
      <c r="A80" s="62"/>
      <c r="B80" s="62" t="s">
        <v>220</v>
      </c>
      <c r="C80" s="62"/>
      <c r="D80" s="103" t="s">
        <v>50</v>
      </c>
      <c r="E80" s="246"/>
      <c r="F80" s="62"/>
      <c r="G80" s="606"/>
      <c r="H80" s="208"/>
      <c r="I80" s="165">
        <f t="shared" ref="I80:I85" si="7">IF(G80-H80&lt;0,0,G80-H80)</f>
        <v>0</v>
      </c>
      <c r="J80" s="206"/>
      <c r="K80" s="226">
        <v>0.2</v>
      </c>
      <c r="L80" s="165">
        <f t="shared" ref="L80:L85" si="8">(I80*K80)+J80</f>
        <v>0</v>
      </c>
    </row>
    <row r="81" spans="1:12" ht="12" thickBot="1" x14ac:dyDescent="0.25">
      <c r="A81" s="62"/>
      <c r="B81" s="62" t="s">
        <v>684</v>
      </c>
      <c r="C81" s="62"/>
      <c r="D81" s="103" t="s">
        <v>51</v>
      </c>
      <c r="E81" s="246"/>
      <c r="F81" s="62"/>
      <c r="G81" s="607"/>
      <c r="H81" s="209"/>
      <c r="I81" s="165">
        <f t="shared" si="7"/>
        <v>0</v>
      </c>
      <c r="J81" s="163"/>
      <c r="K81" s="226">
        <v>0.5</v>
      </c>
      <c r="L81" s="165">
        <f t="shared" si="8"/>
        <v>0</v>
      </c>
    </row>
    <row r="82" spans="1:12" ht="12" thickBot="1" x14ac:dyDescent="0.25">
      <c r="A82" s="62"/>
      <c r="B82" s="62" t="s">
        <v>215</v>
      </c>
      <c r="C82" s="62"/>
      <c r="D82" s="103" t="s">
        <v>52</v>
      </c>
      <c r="E82" s="246"/>
      <c r="F82" s="62"/>
      <c r="G82" s="607"/>
      <c r="H82" s="209"/>
      <c r="I82" s="165">
        <f t="shared" si="7"/>
        <v>0</v>
      </c>
      <c r="J82" s="163"/>
      <c r="K82" s="226">
        <v>0.5</v>
      </c>
      <c r="L82" s="165">
        <f t="shared" si="8"/>
        <v>0</v>
      </c>
    </row>
    <row r="83" spans="1:12" ht="12" thickBot="1" x14ac:dyDescent="0.25">
      <c r="A83" s="62"/>
      <c r="B83" s="62" t="s">
        <v>221</v>
      </c>
      <c r="C83" s="62"/>
      <c r="D83" s="246" t="s">
        <v>53</v>
      </c>
      <c r="E83" s="246"/>
      <c r="F83" s="62"/>
      <c r="G83" s="607"/>
      <c r="H83" s="209"/>
      <c r="I83" s="165">
        <f t="shared" si="7"/>
        <v>0</v>
      </c>
      <c r="J83" s="163"/>
      <c r="K83" s="226">
        <v>1</v>
      </c>
      <c r="L83" s="165">
        <f t="shared" si="8"/>
        <v>0</v>
      </c>
    </row>
    <row r="84" spans="1:12" ht="12" thickBot="1" x14ac:dyDescent="0.25">
      <c r="A84" s="62"/>
      <c r="B84" s="62" t="s">
        <v>222</v>
      </c>
      <c r="C84" s="62"/>
      <c r="D84" s="103" t="s">
        <v>54</v>
      </c>
      <c r="E84" s="246"/>
      <c r="F84" s="62"/>
      <c r="G84" s="607"/>
      <c r="H84" s="209"/>
      <c r="I84" s="165">
        <f t="shared" si="7"/>
        <v>0</v>
      </c>
      <c r="J84" s="163"/>
      <c r="K84" s="226">
        <v>1.5</v>
      </c>
      <c r="L84" s="165">
        <f t="shared" si="8"/>
        <v>0</v>
      </c>
    </row>
    <row r="85" spans="1:12" ht="12" thickBot="1" x14ac:dyDescent="0.25">
      <c r="A85" s="62"/>
      <c r="B85" s="62" t="s">
        <v>223</v>
      </c>
      <c r="C85" s="62"/>
      <c r="D85" s="103" t="s">
        <v>269</v>
      </c>
      <c r="E85" s="246"/>
      <c r="F85" s="62"/>
      <c r="G85" s="607"/>
      <c r="H85" s="209"/>
      <c r="I85" s="165">
        <f t="shared" si="7"/>
        <v>0</v>
      </c>
      <c r="J85" s="163"/>
      <c r="K85" s="226">
        <v>0.5</v>
      </c>
      <c r="L85" s="165">
        <f t="shared" si="8"/>
        <v>0</v>
      </c>
    </row>
    <row r="86" spans="1:12" ht="12" thickBot="1" x14ac:dyDescent="0.25">
      <c r="A86" s="62"/>
      <c r="B86" s="79"/>
      <c r="C86" s="141"/>
      <c r="D86" s="246"/>
      <c r="E86" s="246"/>
      <c r="F86" s="62"/>
      <c r="G86" s="164"/>
      <c r="H86" s="164"/>
      <c r="I86" s="164"/>
      <c r="J86" s="164"/>
      <c r="K86" s="227"/>
      <c r="L86" s="171"/>
    </row>
    <row r="87" spans="1:12" ht="12" thickBot="1" x14ac:dyDescent="0.25">
      <c r="A87" s="62"/>
      <c r="B87" s="243" t="s">
        <v>732</v>
      </c>
      <c r="C87" s="153" t="s">
        <v>622</v>
      </c>
      <c r="D87" s="141"/>
      <c r="E87" s="246"/>
      <c r="F87" s="62"/>
      <c r="G87" s="163"/>
      <c r="H87" s="209"/>
      <c r="I87" s="165">
        <f>IF(G87-H87&lt;0,0,G87-H87)</f>
        <v>0</v>
      </c>
      <c r="J87" s="163"/>
      <c r="K87" s="226">
        <v>0.2</v>
      </c>
      <c r="L87" s="165">
        <f>(I87*K87)+J87</f>
        <v>0</v>
      </c>
    </row>
    <row r="88" spans="1:12" ht="12" thickBot="1" x14ac:dyDescent="0.25">
      <c r="A88" s="62"/>
      <c r="B88" s="246"/>
      <c r="C88" s="141"/>
      <c r="D88" s="141"/>
      <c r="E88" s="246"/>
      <c r="F88" s="62"/>
      <c r="G88" s="164"/>
      <c r="H88" s="164"/>
      <c r="I88" s="164"/>
      <c r="J88" s="164"/>
      <c r="K88" s="227"/>
      <c r="L88" s="171"/>
    </row>
    <row r="89" spans="1:12" ht="12" thickBot="1" x14ac:dyDescent="0.25">
      <c r="A89" s="62"/>
      <c r="B89" s="243" t="s">
        <v>733</v>
      </c>
      <c r="C89" s="153" t="s">
        <v>453</v>
      </c>
      <c r="D89" s="147"/>
      <c r="E89" s="103"/>
      <c r="F89" s="149"/>
      <c r="G89" s="165">
        <f>SUM(G90:G95)</f>
        <v>0</v>
      </c>
      <c r="H89" s="245">
        <f>SUM(H90:H95)</f>
        <v>0</v>
      </c>
      <c r="I89" s="245">
        <f>SUM(I90:I95)</f>
        <v>0</v>
      </c>
      <c r="J89" s="245">
        <f>SUM(J90:J95)</f>
        <v>0</v>
      </c>
      <c r="K89" s="227"/>
      <c r="L89" s="165">
        <f>SUM(L90:L95)</f>
        <v>0</v>
      </c>
    </row>
    <row r="90" spans="1:12" ht="12" thickBot="1" x14ac:dyDescent="0.25">
      <c r="A90" s="62"/>
      <c r="B90" s="149" t="s">
        <v>224</v>
      </c>
      <c r="C90" s="149"/>
      <c r="D90" s="103" t="s">
        <v>50</v>
      </c>
      <c r="E90" s="103"/>
      <c r="F90" s="149"/>
      <c r="G90" s="606"/>
      <c r="H90" s="208"/>
      <c r="I90" s="165">
        <f t="shared" ref="I90:I95" si="9">IF(G90-H90&lt;0,0,G90-H90)</f>
        <v>0</v>
      </c>
      <c r="J90" s="206"/>
      <c r="K90" s="226">
        <v>0.2</v>
      </c>
      <c r="L90" s="165">
        <f t="shared" ref="L90:L95" si="10">(I90*K90)+J90</f>
        <v>0</v>
      </c>
    </row>
    <row r="91" spans="1:12" ht="12" thickBot="1" x14ac:dyDescent="0.25">
      <c r="A91" s="62"/>
      <c r="B91" s="149" t="s">
        <v>225</v>
      </c>
      <c r="C91" s="149"/>
      <c r="D91" s="103" t="s">
        <v>51</v>
      </c>
      <c r="E91" s="103"/>
      <c r="F91" s="149"/>
      <c r="G91" s="607"/>
      <c r="H91" s="209"/>
      <c r="I91" s="165">
        <f t="shared" si="9"/>
        <v>0</v>
      </c>
      <c r="J91" s="163"/>
      <c r="K91" s="226">
        <v>0.2</v>
      </c>
      <c r="L91" s="165">
        <f t="shared" si="10"/>
        <v>0</v>
      </c>
    </row>
    <row r="92" spans="1:12" ht="12" thickBot="1" x14ac:dyDescent="0.25">
      <c r="A92" s="62"/>
      <c r="B92" s="149" t="s">
        <v>226</v>
      </c>
      <c r="C92" s="149"/>
      <c r="D92" s="103" t="s">
        <v>52</v>
      </c>
      <c r="E92" s="103"/>
      <c r="F92" s="149"/>
      <c r="G92" s="607"/>
      <c r="H92" s="209"/>
      <c r="I92" s="165">
        <f t="shared" si="9"/>
        <v>0</v>
      </c>
      <c r="J92" s="163"/>
      <c r="K92" s="226">
        <v>0.2</v>
      </c>
      <c r="L92" s="165">
        <f t="shared" si="10"/>
        <v>0</v>
      </c>
    </row>
    <row r="93" spans="1:12" ht="12" thickBot="1" x14ac:dyDescent="0.25">
      <c r="A93" s="62"/>
      <c r="B93" s="149" t="s">
        <v>227</v>
      </c>
      <c r="C93" s="149"/>
      <c r="D93" s="103" t="s">
        <v>53</v>
      </c>
      <c r="E93" s="103"/>
      <c r="F93" s="149"/>
      <c r="G93" s="607"/>
      <c r="H93" s="209"/>
      <c r="I93" s="165">
        <f t="shared" si="9"/>
        <v>0</v>
      </c>
      <c r="J93" s="163"/>
      <c r="K93" s="226">
        <v>0.5</v>
      </c>
      <c r="L93" s="165">
        <f t="shared" si="10"/>
        <v>0</v>
      </c>
    </row>
    <row r="94" spans="1:12" ht="12" thickBot="1" x14ac:dyDescent="0.25">
      <c r="A94" s="62"/>
      <c r="B94" s="149" t="s">
        <v>228</v>
      </c>
      <c r="C94" s="149"/>
      <c r="D94" s="103" t="s">
        <v>54</v>
      </c>
      <c r="E94" s="103"/>
      <c r="F94" s="149"/>
      <c r="G94" s="607"/>
      <c r="H94" s="209"/>
      <c r="I94" s="165">
        <f t="shared" si="9"/>
        <v>0</v>
      </c>
      <c r="J94" s="163"/>
      <c r="K94" s="226">
        <v>1.5</v>
      </c>
      <c r="L94" s="165">
        <f t="shared" si="10"/>
        <v>0</v>
      </c>
    </row>
    <row r="95" spans="1:12" ht="12" thickBot="1" x14ac:dyDescent="0.25">
      <c r="A95" s="62"/>
      <c r="B95" s="149" t="s">
        <v>229</v>
      </c>
      <c r="C95" s="149"/>
      <c r="D95" s="103" t="s">
        <v>269</v>
      </c>
      <c r="E95" s="103"/>
      <c r="F95" s="149"/>
      <c r="G95" s="607"/>
      <c r="H95" s="209"/>
      <c r="I95" s="165">
        <f t="shared" si="9"/>
        <v>0</v>
      </c>
      <c r="J95" s="163"/>
      <c r="K95" s="226">
        <v>0.2</v>
      </c>
      <c r="L95" s="165">
        <f t="shared" si="10"/>
        <v>0</v>
      </c>
    </row>
    <row r="96" spans="1:12" ht="12" thickBot="1" x14ac:dyDescent="0.25">
      <c r="A96" s="62"/>
      <c r="B96" s="103"/>
      <c r="C96" s="147"/>
      <c r="D96" s="147"/>
      <c r="E96" s="103"/>
      <c r="F96" s="149"/>
      <c r="G96" s="164"/>
      <c r="H96" s="164"/>
      <c r="I96" s="164"/>
      <c r="J96" s="164"/>
      <c r="K96" s="227"/>
      <c r="L96" s="171"/>
    </row>
    <row r="97" spans="1:14" ht="12" thickBot="1" x14ac:dyDescent="0.25">
      <c r="A97" s="247"/>
      <c r="B97" s="236" t="s">
        <v>168</v>
      </c>
      <c r="C97" s="236" t="s">
        <v>61</v>
      </c>
      <c r="D97" s="218"/>
      <c r="E97" s="219"/>
      <c r="F97" s="220"/>
      <c r="G97" s="245">
        <f>G99+G101</f>
        <v>0</v>
      </c>
      <c r="H97" s="245">
        <f>H99+H101</f>
        <v>0</v>
      </c>
      <c r="I97" s="245">
        <f>I99+I101</f>
        <v>0</v>
      </c>
      <c r="J97" s="245">
        <f>J99+J101</f>
        <v>0</v>
      </c>
      <c r="K97" s="227"/>
      <c r="L97" s="165">
        <f>L99+L101</f>
        <v>0</v>
      </c>
      <c r="N97" s="99"/>
    </row>
    <row r="98" spans="1:14" s="99" customFormat="1" ht="12" thickBot="1" x14ac:dyDescent="0.25">
      <c r="A98" s="216"/>
      <c r="B98" s="221"/>
      <c r="C98" s="222"/>
      <c r="D98" s="221"/>
      <c r="E98" s="119"/>
      <c r="F98" s="253"/>
      <c r="G98" s="254"/>
      <c r="H98" s="254"/>
      <c r="I98" s="254"/>
      <c r="J98" s="254"/>
      <c r="K98" s="227"/>
      <c r="L98" s="255"/>
    </row>
    <row r="99" spans="1:14" s="99" customFormat="1" ht="12" thickBot="1" x14ac:dyDescent="0.25">
      <c r="A99" s="216"/>
      <c r="B99" s="243" t="s">
        <v>868</v>
      </c>
      <c r="C99" s="225" t="s">
        <v>661</v>
      </c>
      <c r="D99" s="221"/>
      <c r="E99" s="119"/>
      <c r="F99" s="253"/>
      <c r="G99" s="163"/>
      <c r="H99" s="164"/>
      <c r="I99" s="164"/>
      <c r="J99" s="164"/>
      <c r="K99" s="226">
        <v>0</v>
      </c>
      <c r="L99" s="165">
        <f>G99*K99</f>
        <v>0</v>
      </c>
    </row>
    <row r="100" spans="1:14" s="99" customFormat="1" ht="12" thickBot="1" x14ac:dyDescent="0.25">
      <c r="A100" s="216"/>
      <c r="B100" s="221"/>
      <c r="C100" s="222"/>
      <c r="D100" s="221"/>
      <c r="E100" s="119"/>
      <c r="F100" s="253"/>
      <c r="G100" s="177"/>
      <c r="H100" s="171"/>
      <c r="I100" s="171"/>
      <c r="J100" s="171"/>
      <c r="K100" s="227"/>
      <c r="L100" s="255"/>
    </row>
    <row r="101" spans="1:14" s="99" customFormat="1" ht="12" thickBot="1" x14ac:dyDescent="0.25">
      <c r="A101" s="216"/>
      <c r="B101" s="243" t="s">
        <v>869</v>
      </c>
      <c r="C101" s="225" t="s">
        <v>740</v>
      </c>
      <c r="D101" s="221"/>
      <c r="E101" s="119"/>
      <c r="F101" s="253"/>
      <c r="G101" s="165">
        <f>SUM(G102:G106)</f>
        <v>0</v>
      </c>
      <c r="H101" s="245">
        <f>SUM(H102:H106)</f>
        <v>0</v>
      </c>
      <c r="I101" s="245">
        <f>SUM(I102:I106)</f>
        <v>0</v>
      </c>
      <c r="J101" s="245">
        <f>SUM(J102:J106)</f>
        <v>0</v>
      </c>
      <c r="K101" s="227"/>
      <c r="L101" s="245">
        <f>SUM(L102:L106)</f>
        <v>0</v>
      </c>
    </row>
    <row r="102" spans="1:14" ht="12" thickBot="1" x14ac:dyDescent="0.25">
      <c r="A102" s="62"/>
      <c r="B102" s="256" t="s">
        <v>504</v>
      </c>
      <c r="C102" s="78"/>
      <c r="D102" s="103" t="s">
        <v>50</v>
      </c>
      <c r="E102" s="246"/>
      <c r="F102" s="62"/>
      <c r="G102" s="206"/>
      <c r="H102" s="208"/>
      <c r="I102" s="165">
        <f>IF(G102-H102&lt;0,0,G102-H102)</f>
        <v>0</v>
      </c>
      <c r="J102" s="206"/>
      <c r="K102" s="226">
        <v>0.2</v>
      </c>
      <c r="L102" s="165">
        <f>(I102*K102)+J102</f>
        <v>0</v>
      </c>
      <c r="N102" s="99"/>
    </row>
    <row r="103" spans="1:14" ht="12" thickBot="1" x14ac:dyDescent="0.25">
      <c r="A103" s="62"/>
      <c r="B103" s="256" t="s">
        <v>505</v>
      </c>
      <c r="C103" s="78"/>
      <c r="D103" s="103" t="s">
        <v>51</v>
      </c>
      <c r="E103" s="246"/>
      <c r="F103" s="62"/>
      <c r="G103" s="163"/>
      <c r="H103" s="209"/>
      <c r="I103" s="165">
        <f>IF(G103-H103&lt;0,0,G103-H103)</f>
        <v>0</v>
      </c>
      <c r="J103" s="163"/>
      <c r="K103" s="226">
        <v>0.5</v>
      </c>
      <c r="L103" s="165">
        <f>(I103*K103)+J103</f>
        <v>0</v>
      </c>
      <c r="N103" s="99"/>
    </row>
    <row r="104" spans="1:14" ht="12" thickBot="1" x14ac:dyDescent="0.25">
      <c r="A104" s="62"/>
      <c r="B104" s="257" t="s">
        <v>506</v>
      </c>
      <c r="C104" s="99"/>
      <c r="D104" s="103" t="s">
        <v>55</v>
      </c>
      <c r="E104" s="246"/>
      <c r="F104" s="62"/>
      <c r="G104" s="163"/>
      <c r="H104" s="209"/>
      <c r="I104" s="165">
        <f>IF(G104-H104&lt;0,0,G104-H104)</f>
        <v>0</v>
      </c>
      <c r="J104" s="163"/>
      <c r="K104" s="226">
        <v>1</v>
      </c>
      <c r="L104" s="165">
        <f>(I104*K104)+J104</f>
        <v>0</v>
      </c>
      <c r="N104" s="99"/>
    </row>
    <row r="105" spans="1:14" ht="12" thickBot="1" x14ac:dyDescent="0.25">
      <c r="A105" s="62"/>
      <c r="B105" s="256" t="s">
        <v>507</v>
      </c>
      <c r="C105" s="78"/>
      <c r="D105" s="246" t="s">
        <v>56</v>
      </c>
      <c r="E105" s="246"/>
      <c r="F105" s="62"/>
      <c r="G105" s="163"/>
      <c r="H105" s="209"/>
      <c r="I105" s="165">
        <f>IF(G105-H105&lt;0,0,G105-H105)</f>
        <v>0</v>
      </c>
      <c r="J105" s="163"/>
      <c r="K105" s="226">
        <v>1.5</v>
      </c>
      <c r="L105" s="165">
        <f>(I105*K105)+J105</f>
        <v>0</v>
      </c>
      <c r="N105" s="99"/>
    </row>
    <row r="106" spans="1:14" ht="12" thickBot="1" x14ac:dyDescent="0.25">
      <c r="A106" s="62"/>
      <c r="B106" s="256" t="s">
        <v>508</v>
      </c>
      <c r="C106" s="78"/>
      <c r="D106" s="103" t="s">
        <v>269</v>
      </c>
      <c r="E106" s="246"/>
      <c r="F106" s="62"/>
      <c r="G106" s="607"/>
      <c r="H106" s="209"/>
      <c r="I106" s="165">
        <f>IF(G106-H106&lt;0,0,G106-H106)</f>
        <v>0</v>
      </c>
      <c r="J106" s="163"/>
      <c r="K106" s="226">
        <v>1</v>
      </c>
      <c r="L106" s="165">
        <f>(I106*K106)+J106</f>
        <v>0</v>
      </c>
      <c r="N106" s="99"/>
    </row>
    <row r="107" spans="1:14" ht="12" thickBot="1" x14ac:dyDescent="0.25">
      <c r="A107" s="62"/>
      <c r="B107" s="246"/>
      <c r="C107" s="141"/>
      <c r="D107" s="246"/>
      <c r="E107" s="246"/>
      <c r="F107" s="62"/>
      <c r="G107" s="171"/>
      <c r="H107" s="171"/>
      <c r="I107" s="171"/>
      <c r="J107" s="171"/>
      <c r="K107" s="227"/>
      <c r="L107" s="171"/>
    </row>
    <row r="108" spans="1:14" ht="12" thickBot="1" x14ac:dyDescent="0.25">
      <c r="A108" s="62"/>
      <c r="B108" s="236" t="s">
        <v>296</v>
      </c>
      <c r="C108" s="236" t="s">
        <v>741</v>
      </c>
      <c r="D108" s="218"/>
      <c r="E108" s="219"/>
      <c r="F108" s="220"/>
      <c r="G108" s="165">
        <f>SUM(G110:G115)</f>
        <v>0</v>
      </c>
      <c r="H108" s="165">
        <f>SUM(H110:H115)</f>
        <v>0</v>
      </c>
      <c r="I108" s="165">
        <f>SUM(I110:I115)</f>
        <v>0</v>
      </c>
      <c r="J108" s="165">
        <f>SUM(J110:J115)</f>
        <v>0</v>
      </c>
      <c r="K108" s="227"/>
      <c r="L108" s="165">
        <f>SUM(L110:L115)</f>
        <v>0</v>
      </c>
    </row>
    <row r="109" spans="1:14" ht="12" thickBot="1" x14ac:dyDescent="0.25">
      <c r="A109" s="62"/>
      <c r="B109" s="221"/>
      <c r="C109" s="222"/>
      <c r="D109" s="246"/>
      <c r="E109" s="246"/>
      <c r="F109" s="62"/>
      <c r="G109" s="171"/>
      <c r="H109" s="171"/>
      <c r="I109" s="171"/>
      <c r="J109" s="171"/>
      <c r="K109" s="227"/>
      <c r="L109" s="171"/>
    </row>
    <row r="110" spans="1:14" ht="12" thickBot="1" x14ac:dyDescent="0.25">
      <c r="A110" s="62"/>
      <c r="B110" s="244" t="s">
        <v>298</v>
      </c>
      <c r="C110" s="103"/>
      <c r="D110" s="103" t="s">
        <v>50</v>
      </c>
      <c r="E110" s="103"/>
      <c r="F110" s="149"/>
      <c r="G110" s="163"/>
      <c r="H110" s="207"/>
      <c r="I110" s="165">
        <f t="shared" ref="I110:I115" si="11">IF(G110-H110&lt;0,0,G110-H110)</f>
        <v>0</v>
      </c>
      <c r="J110" s="210"/>
      <c r="K110" s="226">
        <v>0.2</v>
      </c>
      <c r="L110" s="165">
        <f t="shared" ref="L110:L115" si="12">(I110*K110)+J110</f>
        <v>0</v>
      </c>
    </row>
    <row r="111" spans="1:14" ht="12" thickBot="1" x14ac:dyDescent="0.25">
      <c r="A111" s="62"/>
      <c r="B111" s="249" t="s">
        <v>297</v>
      </c>
      <c r="C111" s="103"/>
      <c r="D111" s="103" t="s">
        <v>51</v>
      </c>
      <c r="E111" s="103"/>
      <c r="F111" s="149"/>
      <c r="G111" s="163"/>
      <c r="H111" s="207"/>
      <c r="I111" s="165">
        <f t="shared" si="11"/>
        <v>0</v>
      </c>
      <c r="J111" s="163"/>
      <c r="K111" s="226">
        <v>0.5</v>
      </c>
      <c r="L111" s="165">
        <f t="shared" si="12"/>
        <v>0</v>
      </c>
    </row>
    <row r="112" spans="1:14" ht="12" thickBot="1" x14ac:dyDescent="0.25">
      <c r="A112" s="62"/>
      <c r="B112" s="244" t="s">
        <v>216</v>
      </c>
      <c r="C112" s="103"/>
      <c r="D112" s="103" t="s">
        <v>52</v>
      </c>
      <c r="E112" s="103"/>
      <c r="F112" s="149"/>
      <c r="G112" s="163"/>
      <c r="H112" s="207"/>
      <c r="I112" s="165">
        <f t="shared" si="11"/>
        <v>0</v>
      </c>
      <c r="J112" s="163"/>
      <c r="K112" s="226">
        <v>0.5</v>
      </c>
      <c r="L112" s="165">
        <f t="shared" si="12"/>
        <v>0</v>
      </c>
    </row>
    <row r="113" spans="1:12" ht="12" thickBot="1" x14ac:dyDescent="0.25">
      <c r="A113" s="62"/>
      <c r="B113" s="249" t="s">
        <v>217</v>
      </c>
      <c r="C113" s="103"/>
      <c r="D113" s="246" t="s">
        <v>53</v>
      </c>
      <c r="E113" s="103"/>
      <c r="F113" s="149"/>
      <c r="G113" s="163"/>
      <c r="H113" s="207"/>
      <c r="I113" s="165">
        <f t="shared" si="11"/>
        <v>0</v>
      </c>
      <c r="J113" s="163"/>
      <c r="K113" s="226">
        <v>1</v>
      </c>
      <c r="L113" s="165">
        <f t="shared" si="12"/>
        <v>0</v>
      </c>
    </row>
    <row r="114" spans="1:12" ht="12" thickBot="1" x14ac:dyDescent="0.25">
      <c r="A114" s="62"/>
      <c r="B114" s="244" t="s">
        <v>218</v>
      </c>
      <c r="C114" s="103"/>
      <c r="D114" s="103" t="s">
        <v>54</v>
      </c>
      <c r="E114" s="103"/>
      <c r="F114" s="149"/>
      <c r="G114" s="163"/>
      <c r="H114" s="207"/>
      <c r="I114" s="165">
        <f t="shared" si="11"/>
        <v>0</v>
      </c>
      <c r="J114" s="163"/>
      <c r="K114" s="226">
        <v>1.5</v>
      </c>
      <c r="L114" s="165">
        <f t="shared" si="12"/>
        <v>0</v>
      </c>
    </row>
    <row r="115" spans="1:12" ht="12" thickBot="1" x14ac:dyDescent="0.25">
      <c r="A115" s="62"/>
      <c r="B115" s="249" t="s">
        <v>219</v>
      </c>
      <c r="C115" s="103"/>
      <c r="D115" s="103" t="s">
        <v>269</v>
      </c>
      <c r="E115" s="103"/>
      <c r="F115" s="149"/>
      <c r="G115" s="163"/>
      <c r="H115" s="207"/>
      <c r="I115" s="165">
        <f t="shared" si="11"/>
        <v>0</v>
      </c>
      <c r="J115" s="163"/>
      <c r="K115" s="226">
        <v>0.5</v>
      </c>
      <c r="L115" s="165">
        <f t="shared" si="12"/>
        <v>0</v>
      </c>
    </row>
    <row r="116" spans="1:12" ht="12" thickBot="1" x14ac:dyDescent="0.25">
      <c r="A116" s="62"/>
      <c r="B116" s="103"/>
      <c r="C116" s="103"/>
      <c r="D116" s="246"/>
      <c r="E116" s="246"/>
      <c r="F116" s="149"/>
      <c r="G116" s="164"/>
      <c r="H116" s="164"/>
      <c r="I116" s="171"/>
      <c r="J116" s="164"/>
      <c r="K116" s="227"/>
      <c r="L116" s="171"/>
    </row>
    <row r="117" spans="1:12" ht="12" thickBot="1" x14ac:dyDescent="0.25">
      <c r="A117" s="247"/>
      <c r="B117" s="218" t="s">
        <v>170</v>
      </c>
      <c r="C117" s="219" t="s">
        <v>454</v>
      </c>
      <c r="D117" s="218"/>
      <c r="E117" s="219"/>
      <c r="F117" s="220"/>
      <c r="G117" s="163"/>
      <c r="H117" s="207"/>
      <c r="I117" s="165">
        <f>IF(G117-H117&lt;0,0,G117-H117)</f>
        <v>0</v>
      </c>
      <c r="J117" s="163"/>
      <c r="K117" s="226">
        <v>0.75</v>
      </c>
      <c r="L117" s="165">
        <f>(I117*K117)+J117</f>
        <v>0</v>
      </c>
    </row>
    <row r="118" spans="1:12" ht="12" thickBot="1" x14ac:dyDescent="0.25">
      <c r="A118" s="62"/>
      <c r="B118" s="246"/>
      <c r="C118" s="225"/>
      <c r="D118" s="246"/>
      <c r="E118" s="246"/>
      <c r="F118" s="62"/>
      <c r="G118" s="171"/>
      <c r="H118" s="171"/>
      <c r="I118" s="171"/>
      <c r="J118" s="171"/>
      <c r="K118" s="227"/>
      <c r="L118" s="171"/>
    </row>
    <row r="119" spans="1:12" ht="12" thickBot="1" x14ac:dyDescent="0.25">
      <c r="A119" s="247"/>
      <c r="B119" s="236" t="s">
        <v>171</v>
      </c>
      <c r="C119" s="236" t="s">
        <v>633</v>
      </c>
      <c r="D119" s="218"/>
      <c r="E119" s="219"/>
      <c r="F119" s="220"/>
      <c r="G119" s="165">
        <f>G121+G123+G125</f>
        <v>0</v>
      </c>
      <c r="H119" s="165">
        <f>H121+H123+H125</f>
        <v>0</v>
      </c>
      <c r="I119" s="165">
        <f>I121+I123+I125</f>
        <v>0</v>
      </c>
      <c r="J119" s="165">
        <f>J121+J123+J125</f>
        <v>0</v>
      </c>
      <c r="K119" s="227"/>
      <c r="L119" s="165">
        <f>L121+L123+L125</f>
        <v>0</v>
      </c>
    </row>
    <row r="120" spans="1:12" ht="12" thickBot="1" x14ac:dyDescent="0.25">
      <c r="A120" s="62"/>
      <c r="B120" s="258"/>
      <c r="C120" s="225"/>
      <c r="D120" s="246"/>
      <c r="E120" s="246"/>
      <c r="F120" s="62"/>
      <c r="G120" s="171"/>
      <c r="H120" s="171"/>
      <c r="I120" s="171"/>
      <c r="J120" s="171"/>
      <c r="K120" s="227"/>
      <c r="L120" s="255"/>
    </row>
    <row r="121" spans="1:12" ht="12" thickBot="1" x14ac:dyDescent="0.25">
      <c r="A121" s="62"/>
      <c r="B121" s="243" t="s">
        <v>334</v>
      </c>
      <c r="C121" s="225" t="s">
        <v>744</v>
      </c>
      <c r="D121" s="246"/>
      <c r="E121" s="246"/>
      <c r="F121" s="62"/>
      <c r="G121" s="163"/>
      <c r="H121" s="207"/>
      <c r="I121" s="165">
        <f>IF(G121-H121&lt;0,0,G121-H121)</f>
        <v>0</v>
      </c>
      <c r="J121" s="163"/>
      <c r="K121" s="226">
        <v>0.35</v>
      </c>
      <c r="L121" s="165">
        <f>(I121*K121)+J121</f>
        <v>0</v>
      </c>
    </row>
    <row r="122" spans="1:12" ht="12" thickBot="1" x14ac:dyDescent="0.25">
      <c r="A122" s="62"/>
      <c r="B122" s="258"/>
      <c r="C122" s="225"/>
      <c r="D122" s="246"/>
      <c r="E122" s="246"/>
      <c r="F122" s="62"/>
      <c r="G122" s="164"/>
      <c r="H122" s="164"/>
      <c r="I122" s="164"/>
      <c r="J122" s="164"/>
      <c r="K122" s="227"/>
      <c r="L122" s="255"/>
    </row>
    <row r="123" spans="1:12" ht="12" thickBot="1" x14ac:dyDescent="0.25">
      <c r="A123" s="62"/>
      <c r="B123" s="243" t="s">
        <v>198</v>
      </c>
      <c r="C123" s="225" t="s">
        <v>745</v>
      </c>
      <c r="D123" s="246"/>
      <c r="E123" s="246"/>
      <c r="F123" s="62"/>
      <c r="G123" s="163"/>
      <c r="H123" s="207"/>
      <c r="I123" s="165">
        <f>IF(G123-H123&lt;0,0,G123-H123)</f>
        <v>0</v>
      </c>
      <c r="J123" s="163"/>
      <c r="K123" s="226">
        <v>0.75</v>
      </c>
      <c r="L123" s="165">
        <f>(I123*K123)+J123</f>
        <v>0</v>
      </c>
    </row>
    <row r="124" spans="1:12" ht="12" thickBot="1" x14ac:dyDescent="0.25">
      <c r="A124" s="149"/>
      <c r="B124" s="249"/>
      <c r="C124" s="225"/>
      <c r="D124" s="103"/>
      <c r="E124" s="103"/>
      <c r="F124" s="149"/>
      <c r="G124" s="164"/>
      <c r="H124" s="164"/>
      <c r="I124" s="164"/>
      <c r="J124" s="164"/>
      <c r="K124" s="227"/>
      <c r="L124" s="171"/>
    </row>
    <row r="125" spans="1:12" ht="12" thickBot="1" x14ac:dyDescent="0.25">
      <c r="A125" s="62"/>
      <c r="B125" s="243" t="s">
        <v>199</v>
      </c>
      <c r="C125" s="225" t="s">
        <v>746</v>
      </c>
      <c r="D125" s="246"/>
      <c r="E125" s="246"/>
      <c r="F125" s="62"/>
      <c r="G125" s="163"/>
      <c r="H125" s="207"/>
      <c r="I125" s="165">
        <f>IF(G125-H125&lt;0,0,G125-H125)</f>
        <v>0</v>
      </c>
      <c r="J125" s="163"/>
      <c r="K125" s="226">
        <v>1</v>
      </c>
      <c r="L125" s="165">
        <f>(I125*K125)+J125</f>
        <v>0</v>
      </c>
    </row>
    <row r="126" spans="1:12" ht="12" thickBot="1" x14ac:dyDescent="0.25">
      <c r="A126" s="62"/>
      <c r="B126" s="221"/>
      <c r="C126" s="222"/>
      <c r="D126" s="62"/>
      <c r="E126" s="62"/>
      <c r="F126" s="62"/>
      <c r="G126" s="171"/>
      <c r="H126" s="171"/>
      <c r="I126" s="171"/>
      <c r="J126" s="171"/>
      <c r="K126" s="227"/>
      <c r="L126" s="171"/>
    </row>
    <row r="127" spans="1:12" ht="12" thickBot="1" x14ac:dyDescent="0.25">
      <c r="A127" s="247"/>
      <c r="B127" s="218" t="s">
        <v>172</v>
      </c>
      <c r="C127" s="219" t="s">
        <v>729</v>
      </c>
      <c r="D127" s="218"/>
      <c r="E127" s="219"/>
      <c r="F127" s="220"/>
      <c r="G127" s="165">
        <f>G129+G131+G133</f>
        <v>0</v>
      </c>
      <c r="H127" s="165">
        <f>H129+H131+H133</f>
        <v>0</v>
      </c>
      <c r="I127" s="165">
        <f>SUM(I129:I133)</f>
        <v>0</v>
      </c>
      <c r="J127" s="165">
        <f>SUM(J129:J133)</f>
        <v>0</v>
      </c>
      <c r="K127" s="227"/>
      <c r="L127" s="165">
        <f>L129+L131+L133</f>
        <v>0</v>
      </c>
    </row>
    <row r="128" spans="1:12" ht="12" thickBot="1" x14ac:dyDescent="0.25">
      <c r="A128" s="62"/>
      <c r="B128" s="221"/>
      <c r="C128" s="222"/>
      <c r="D128" s="246"/>
      <c r="E128" s="246"/>
      <c r="F128" s="62"/>
      <c r="G128" s="171"/>
      <c r="H128" s="171"/>
      <c r="I128" s="171"/>
      <c r="J128" s="171"/>
      <c r="K128" s="227"/>
      <c r="L128" s="171"/>
    </row>
    <row r="129" spans="1:17" ht="12" thickBot="1" x14ac:dyDescent="0.25">
      <c r="A129" s="62"/>
      <c r="B129" s="243" t="s">
        <v>299</v>
      </c>
      <c r="C129" s="153" t="s">
        <v>533</v>
      </c>
      <c r="D129" s="246"/>
      <c r="E129" s="246"/>
      <c r="F129" s="62"/>
      <c r="G129" s="163"/>
      <c r="H129" s="207"/>
      <c r="I129" s="165">
        <f>IF(G129-H129&lt;0,0,G129-H129)</f>
        <v>0</v>
      </c>
      <c r="J129" s="163"/>
      <c r="K129" s="226">
        <v>1.5</v>
      </c>
      <c r="L129" s="165">
        <f>(I129*K129)+J129</f>
        <v>0</v>
      </c>
    </row>
    <row r="130" spans="1:17" ht="12" thickBot="1" x14ac:dyDescent="0.25">
      <c r="A130" s="62"/>
      <c r="B130" s="225"/>
      <c r="C130" s="141"/>
      <c r="D130" s="246"/>
      <c r="E130" s="246"/>
      <c r="F130" s="62"/>
      <c r="G130" s="164"/>
      <c r="H130" s="164"/>
      <c r="I130" s="164"/>
      <c r="J130" s="164"/>
      <c r="K130" s="227"/>
      <c r="L130" s="171"/>
    </row>
    <row r="131" spans="1:17" ht="12" thickBot="1" x14ac:dyDescent="0.25">
      <c r="A131" s="62"/>
      <c r="B131" s="243" t="s">
        <v>300</v>
      </c>
      <c r="C131" s="153" t="s">
        <v>534</v>
      </c>
      <c r="D131" s="246"/>
      <c r="E131" s="246"/>
      <c r="F131" s="62"/>
      <c r="G131" s="608"/>
      <c r="H131" s="207"/>
      <c r="I131" s="165">
        <f>IF(G131-H131&lt;0,0,G131-H131)</f>
        <v>0</v>
      </c>
      <c r="J131" s="163"/>
      <c r="K131" s="226">
        <v>1</v>
      </c>
      <c r="L131" s="165">
        <f>(I131*K131)+J131</f>
        <v>0</v>
      </c>
    </row>
    <row r="132" spans="1:17" ht="12" thickBot="1" x14ac:dyDescent="0.25">
      <c r="A132" s="62"/>
      <c r="B132" s="225"/>
      <c r="C132" s="141"/>
      <c r="D132" s="246"/>
      <c r="E132" s="246"/>
      <c r="F132" s="62"/>
      <c r="G132" s="164"/>
      <c r="H132" s="164"/>
      <c r="I132" s="164"/>
      <c r="J132" s="164"/>
      <c r="K132" s="227"/>
      <c r="L132" s="171"/>
    </row>
    <row r="133" spans="1:17" ht="12" thickBot="1" x14ac:dyDescent="0.25">
      <c r="A133" s="62"/>
      <c r="B133" s="243" t="s">
        <v>301</v>
      </c>
      <c r="C133" s="153" t="s">
        <v>867</v>
      </c>
      <c r="D133" s="246"/>
      <c r="E133" s="246"/>
      <c r="F133" s="62"/>
      <c r="G133" s="163"/>
      <c r="H133" s="207"/>
      <c r="I133" s="165">
        <f>IF(G133-H133&lt;0,0,G133-H133)</f>
        <v>0</v>
      </c>
      <c r="J133" s="163"/>
      <c r="K133" s="226">
        <v>1</v>
      </c>
      <c r="L133" s="165">
        <f>(I133*K133)+J133</f>
        <v>0</v>
      </c>
    </row>
    <row r="134" spans="1:17" ht="12" thickBot="1" x14ac:dyDescent="0.25">
      <c r="A134" s="62"/>
      <c r="B134" s="79"/>
      <c r="C134" s="141"/>
      <c r="D134" s="246"/>
      <c r="E134" s="246"/>
      <c r="F134" s="62"/>
      <c r="G134" s="171"/>
      <c r="H134" s="171"/>
      <c r="I134" s="171"/>
      <c r="J134" s="171"/>
      <c r="K134" s="227"/>
      <c r="L134" s="171"/>
    </row>
    <row r="135" spans="1:17" ht="12" thickBot="1" x14ac:dyDescent="0.25">
      <c r="A135" s="247"/>
      <c r="B135" s="236" t="s">
        <v>192</v>
      </c>
      <c r="C135" s="236" t="s">
        <v>913</v>
      </c>
      <c r="D135" s="236"/>
      <c r="E135" s="219"/>
      <c r="F135" s="220"/>
      <c r="G135" s="165">
        <f>G138+G142+G155</f>
        <v>0</v>
      </c>
      <c r="H135" s="165">
        <f>H138+H142</f>
        <v>0</v>
      </c>
      <c r="I135" s="165">
        <f>I138+I142</f>
        <v>0</v>
      </c>
      <c r="J135" s="165">
        <f>J138+J142</f>
        <v>0</v>
      </c>
      <c r="K135" s="227"/>
      <c r="L135" s="165">
        <f>L138+L142+L155</f>
        <v>0</v>
      </c>
    </row>
    <row r="136" spans="1:17" x14ac:dyDescent="0.2">
      <c r="A136" s="62"/>
      <c r="B136" s="119"/>
      <c r="C136" s="251"/>
      <c r="D136" s="251"/>
      <c r="E136" s="246"/>
      <c r="F136" s="62"/>
      <c r="G136" s="171"/>
      <c r="H136" s="164"/>
      <c r="I136" s="164"/>
      <c r="J136" s="164"/>
      <c r="K136" s="227"/>
      <c r="L136" s="171"/>
    </row>
    <row r="137" spans="1:17" ht="12" thickBot="1" x14ac:dyDescent="0.25">
      <c r="A137" s="62"/>
      <c r="B137" s="127"/>
      <c r="C137" s="251"/>
      <c r="D137" s="251"/>
      <c r="E137" s="246"/>
      <c r="F137" s="62"/>
      <c r="G137" s="171"/>
      <c r="H137" s="164"/>
      <c r="I137" s="164"/>
      <c r="J137" s="164"/>
      <c r="K137" s="259" t="s">
        <v>251</v>
      </c>
      <c r="L137" s="213"/>
    </row>
    <row r="138" spans="1:17" ht="12" thickBot="1" x14ac:dyDescent="0.25">
      <c r="A138" s="62"/>
      <c r="B138" s="243" t="s">
        <v>302</v>
      </c>
      <c r="C138" s="153" t="s">
        <v>747</v>
      </c>
      <c r="D138" s="153"/>
      <c r="E138" s="246"/>
      <c r="F138" s="62" t="s">
        <v>349</v>
      </c>
      <c r="G138" s="165">
        <f>SUM(G139:G140)</f>
        <v>0</v>
      </c>
      <c r="H138" s="164"/>
      <c r="I138" s="164"/>
      <c r="J138" s="164"/>
      <c r="K138" s="227"/>
      <c r="L138" s="165">
        <f>SUM(L139:L140)</f>
        <v>0</v>
      </c>
    </row>
    <row r="139" spans="1:17" ht="12" thickBot="1" x14ac:dyDescent="0.25">
      <c r="A139" s="62"/>
      <c r="B139" s="249" t="s">
        <v>6</v>
      </c>
      <c r="C139" s="153"/>
      <c r="D139" s="141" t="s">
        <v>8</v>
      </c>
      <c r="E139" s="246"/>
      <c r="F139" s="62"/>
      <c r="G139" s="609"/>
      <c r="H139" s="164"/>
      <c r="I139" s="164"/>
      <c r="J139" s="164"/>
      <c r="K139" s="226" t="str">
        <f>IF($L$137=0," ",IF($L$137="STA Approach",100%,300%))</f>
        <v xml:space="preserve"> </v>
      </c>
      <c r="L139" s="165">
        <f>IF(K139=" ",0,G139*K139)</f>
        <v>0</v>
      </c>
      <c r="Q139" s="80" t="s">
        <v>252</v>
      </c>
    </row>
    <row r="140" spans="1:17" ht="12" thickBot="1" x14ac:dyDescent="0.25">
      <c r="A140" s="62"/>
      <c r="B140" s="249" t="s">
        <v>7</v>
      </c>
      <c r="C140" s="153"/>
      <c r="D140" s="141" t="s">
        <v>9</v>
      </c>
      <c r="E140" s="246"/>
      <c r="F140" s="62"/>
      <c r="G140" s="608"/>
      <c r="H140" s="164"/>
      <c r="I140" s="164"/>
      <c r="J140" s="164"/>
      <c r="K140" s="226" t="str">
        <f>IF($L$137=0," ",IF($L$137="STA Approach",150%,400%))</f>
        <v xml:space="preserve"> </v>
      </c>
      <c r="L140" s="165">
        <f>IF(K140=" ",0,G140*K140)</f>
        <v>0</v>
      </c>
      <c r="Q140" s="80" t="s">
        <v>253</v>
      </c>
    </row>
    <row r="141" spans="1:17" ht="12" thickBot="1" x14ac:dyDescent="0.25">
      <c r="A141" s="62"/>
      <c r="B141" s="243"/>
      <c r="C141" s="153"/>
      <c r="D141" s="179"/>
      <c r="E141" s="246"/>
      <c r="F141" s="62"/>
      <c r="G141" s="164"/>
      <c r="H141" s="164"/>
      <c r="I141" s="164"/>
      <c r="J141" s="164"/>
      <c r="K141" s="227"/>
      <c r="L141" s="171"/>
    </row>
    <row r="142" spans="1:17" ht="12" thickBot="1" x14ac:dyDescent="0.25">
      <c r="A142" s="62"/>
      <c r="B142" s="243" t="s">
        <v>303</v>
      </c>
      <c r="C142" s="153" t="s">
        <v>498</v>
      </c>
      <c r="D142" s="153"/>
      <c r="E142" s="246"/>
      <c r="F142" s="62"/>
      <c r="G142" s="165">
        <f>G144+G151</f>
        <v>0</v>
      </c>
      <c r="H142" s="165">
        <f>H144+H151</f>
        <v>0</v>
      </c>
      <c r="I142" s="165">
        <f>I144+I151</f>
        <v>0</v>
      </c>
      <c r="J142" s="165">
        <f>J144+J151</f>
        <v>0</v>
      </c>
      <c r="K142" s="227"/>
      <c r="L142" s="165">
        <f>L144+L151</f>
        <v>0</v>
      </c>
    </row>
    <row r="143" spans="1:17" ht="12" thickBot="1" x14ac:dyDescent="0.25">
      <c r="A143" s="62"/>
      <c r="B143" s="243"/>
      <c r="C143" s="153"/>
      <c r="D143" s="179"/>
      <c r="E143" s="246"/>
      <c r="F143" s="62"/>
      <c r="G143" s="164"/>
      <c r="H143" s="164"/>
      <c r="I143" s="164"/>
      <c r="J143" s="164"/>
      <c r="K143" s="227"/>
      <c r="L143" s="171"/>
    </row>
    <row r="144" spans="1:17" ht="12" thickBot="1" x14ac:dyDescent="0.25">
      <c r="A144" s="62"/>
      <c r="B144" s="62" t="s">
        <v>10</v>
      </c>
      <c r="C144" s="103" t="s">
        <v>133</v>
      </c>
      <c r="D144" s="251"/>
      <c r="E144" s="246"/>
      <c r="F144" s="62"/>
      <c r="G144" s="245">
        <f>SUM(G145:G148)</f>
        <v>0</v>
      </c>
      <c r="H144" s="164"/>
      <c r="I144" s="164"/>
      <c r="J144" s="164"/>
      <c r="K144" s="227"/>
      <c r="L144" s="245">
        <f>SUM(L145:L148)</f>
        <v>0</v>
      </c>
    </row>
    <row r="145" spans="1:12" ht="12" thickBot="1" x14ac:dyDescent="0.25">
      <c r="A145" s="62"/>
      <c r="B145" s="62" t="s">
        <v>542</v>
      </c>
      <c r="C145" s="78"/>
      <c r="D145" s="246" t="s">
        <v>50</v>
      </c>
      <c r="E145" s="246"/>
      <c r="F145" s="62"/>
      <c r="G145" s="206"/>
      <c r="H145" s="164"/>
      <c r="I145" s="164"/>
      <c r="J145" s="164"/>
      <c r="K145" s="226">
        <v>0.2</v>
      </c>
      <c r="L145" s="165">
        <f>G145*K145</f>
        <v>0</v>
      </c>
    </row>
    <row r="146" spans="1:12" ht="12" thickBot="1" x14ac:dyDescent="0.25">
      <c r="A146" s="62"/>
      <c r="B146" s="62" t="s">
        <v>543</v>
      </c>
      <c r="C146" s="78"/>
      <c r="D146" s="246" t="s">
        <v>51</v>
      </c>
      <c r="E146" s="246"/>
      <c r="F146" s="62"/>
      <c r="G146" s="163"/>
      <c r="H146" s="164"/>
      <c r="I146" s="164"/>
      <c r="J146" s="164"/>
      <c r="K146" s="226">
        <v>0.5</v>
      </c>
      <c r="L146" s="165">
        <f>G146*K146</f>
        <v>0</v>
      </c>
    </row>
    <row r="147" spans="1:12" ht="12" thickBot="1" x14ac:dyDescent="0.25">
      <c r="A147" s="62"/>
      <c r="B147" s="62" t="s">
        <v>544</v>
      </c>
      <c r="C147" s="99"/>
      <c r="D147" s="103" t="s">
        <v>55</v>
      </c>
      <c r="E147" s="246"/>
      <c r="F147" s="62"/>
      <c r="G147" s="163"/>
      <c r="H147" s="164"/>
      <c r="I147" s="164"/>
      <c r="J147" s="164"/>
      <c r="K147" s="226">
        <v>1</v>
      </c>
      <c r="L147" s="165">
        <f>G147*K147</f>
        <v>0</v>
      </c>
    </row>
    <row r="148" spans="1:12" ht="12" thickBot="1" x14ac:dyDescent="0.25">
      <c r="A148" s="62"/>
      <c r="B148" s="62" t="s">
        <v>545</v>
      </c>
      <c r="C148" s="78"/>
      <c r="D148" s="246" t="s">
        <v>56</v>
      </c>
      <c r="E148" s="246"/>
      <c r="F148" s="62"/>
      <c r="G148" s="163"/>
      <c r="H148" s="164"/>
      <c r="I148" s="164"/>
      <c r="J148" s="164"/>
      <c r="K148" s="226">
        <v>1.5</v>
      </c>
      <c r="L148" s="165">
        <f>G148*K148</f>
        <v>0</v>
      </c>
    </row>
    <row r="149" spans="1:12" x14ac:dyDescent="0.2">
      <c r="A149" s="62"/>
      <c r="B149" s="243"/>
      <c r="C149" s="153"/>
      <c r="D149" s="179"/>
      <c r="E149" s="246"/>
      <c r="F149" s="62"/>
      <c r="G149" s="164"/>
      <c r="H149" s="164"/>
      <c r="I149" s="164"/>
      <c r="J149" s="164"/>
      <c r="K149" s="227"/>
      <c r="L149" s="171"/>
    </row>
    <row r="150" spans="1:12" ht="12" thickBot="1" x14ac:dyDescent="0.25">
      <c r="A150" s="62"/>
      <c r="B150" s="127"/>
      <c r="C150" s="251"/>
      <c r="D150" s="251"/>
      <c r="E150" s="246"/>
      <c r="F150" s="62"/>
      <c r="G150" s="171"/>
      <c r="H150" s="164"/>
      <c r="I150" s="164"/>
      <c r="J150" s="164"/>
      <c r="K150" s="259" t="s">
        <v>251</v>
      </c>
      <c r="L150" s="213"/>
    </row>
    <row r="151" spans="1:12" ht="12" thickBot="1" x14ac:dyDescent="0.25">
      <c r="A151" s="62"/>
      <c r="B151" s="249" t="s">
        <v>546</v>
      </c>
      <c r="C151" s="141" t="s">
        <v>748</v>
      </c>
      <c r="D151" s="141"/>
      <c r="E151" s="246"/>
      <c r="F151" s="62" t="s">
        <v>349</v>
      </c>
      <c r="G151" s="165">
        <f>SUM(G152:G153)</f>
        <v>0</v>
      </c>
      <c r="H151" s="165">
        <f>SUM(H152:H153)</f>
        <v>0</v>
      </c>
      <c r="I151" s="165">
        <f>SUM(I152:I153)</f>
        <v>0</v>
      </c>
      <c r="J151" s="165">
        <f>SUM(J152:J153)</f>
        <v>0</v>
      </c>
      <c r="K151" s="227"/>
      <c r="L151" s="165">
        <f>SUM(L152:L153)</f>
        <v>0</v>
      </c>
    </row>
    <row r="152" spans="1:12" ht="12" thickBot="1" x14ac:dyDescent="0.25">
      <c r="A152" s="62"/>
      <c r="B152" s="103" t="s">
        <v>547</v>
      </c>
      <c r="C152" s="141"/>
      <c r="D152" s="141" t="s">
        <v>8</v>
      </c>
      <c r="E152" s="246"/>
      <c r="F152" s="62"/>
      <c r="G152" s="206"/>
      <c r="H152" s="212"/>
      <c r="I152" s="165">
        <f>IF(G152-H152&lt;0,0,G152-H152)</f>
        <v>0</v>
      </c>
      <c r="J152" s="206"/>
      <c r="K152" s="226" t="str">
        <f>IF($L$150=0," ",IF($L$150="STA Approach",100%,300%))</f>
        <v xml:space="preserve"> </v>
      </c>
      <c r="L152" s="165">
        <f>IF(K152=" ",0,(I152*K152)+J152)</f>
        <v>0</v>
      </c>
    </row>
    <row r="153" spans="1:12" ht="12" thickBot="1" x14ac:dyDescent="0.25">
      <c r="A153" s="62"/>
      <c r="B153" s="103" t="s">
        <v>548</v>
      </c>
      <c r="C153" s="141"/>
      <c r="D153" s="141" t="s">
        <v>9</v>
      </c>
      <c r="E153" s="246"/>
      <c r="F153" s="62"/>
      <c r="G153" s="163"/>
      <c r="H153" s="207"/>
      <c r="I153" s="165">
        <f>IF(G153-H153&lt;0,0,G153-H153)</f>
        <v>0</v>
      </c>
      <c r="J153" s="163"/>
      <c r="K153" s="226" t="str">
        <f>IF($L$150=0," ",IF($L$150="STA Approach",150%,400%))</f>
        <v xml:space="preserve"> </v>
      </c>
      <c r="L153" s="165">
        <f>IF(K153=" ",0,(I153*K153)+J153)</f>
        <v>0</v>
      </c>
    </row>
    <row r="154" spans="1:12" x14ac:dyDescent="0.2">
      <c r="A154" s="62"/>
      <c r="B154" s="243"/>
      <c r="C154" s="179"/>
      <c r="D154" s="179"/>
      <c r="E154" s="246"/>
      <c r="F154" s="62"/>
      <c r="G154" s="164"/>
      <c r="H154" s="164"/>
      <c r="I154" s="164"/>
      <c r="J154" s="164"/>
      <c r="K154" s="227"/>
      <c r="L154" s="171"/>
    </row>
    <row r="155" spans="1:12" x14ac:dyDescent="0.2">
      <c r="A155" s="62"/>
      <c r="B155" s="243" t="s">
        <v>132</v>
      </c>
      <c r="C155" s="179" t="s">
        <v>634</v>
      </c>
      <c r="D155" s="179"/>
      <c r="E155" s="246"/>
      <c r="F155" s="62" t="s">
        <v>307</v>
      </c>
      <c r="G155" s="163"/>
      <c r="H155" s="164"/>
      <c r="I155" s="164"/>
      <c r="J155" s="164"/>
      <c r="K155" s="227"/>
      <c r="L155" s="163"/>
    </row>
    <row r="156" spans="1:12" ht="12" thickBot="1" x14ac:dyDescent="0.25">
      <c r="A156" s="62"/>
      <c r="B156" s="243"/>
      <c r="C156" s="179"/>
      <c r="D156" s="179"/>
      <c r="E156" s="246"/>
      <c r="F156" s="62"/>
      <c r="G156" s="164"/>
      <c r="H156" s="164"/>
      <c r="I156" s="164"/>
      <c r="J156" s="164"/>
      <c r="K156" s="227"/>
      <c r="L156" s="171"/>
    </row>
    <row r="157" spans="1:12" ht="12" thickBot="1" x14ac:dyDescent="0.25">
      <c r="A157" s="247"/>
      <c r="B157" s="236" t="s">
        <v>386</v>
      </c>
      <c r="C157" s="260" t="s">
        <v>912</v>
      </c>
      <c r="D157" s="236"/>
      <c r="E157" s="219"/>
      <c r="F157" s="220"/>
      <c r="G157" s="165">
        <f>G159+G161</f>
        <v>0</v>
      </c>
      <c r="H157" s="219"/>
      <c r="I157" s="219"/>
      <c r="J157" s="219"/>
      <c r="K157" s="219"/>
      <c r="L157" s="165">
        <f>L159+L161</f>
        <v>0</v>
      </c>
    </row>
    <row r="158" spans="1:12" ht="12" thickBot="1" x14ac:dyDescent="0.25">
      <c r="A158" s="62"/>
      <c r="B158" s="243"/>
      <c r="C158" s="179"/>
      <c r="D158" s="179"/>
      <c r="E158" s="246"/>
      <c r="F158" s="62"/>
      <c r="G158" s="164"/>
      <c r="H158" s="246"/>
      <c r="I158" s="246"/>
      <c r="J158" s="246"/>
      <c r="K158" s="246"/>
      <c r="L158" s="171"/>
    </row>
    <row r="159" spans="1:12" ht="12" thickBot="1" x14ac:dyDescent="0.25">
      <c r="A159" s="62"/>
      <c r="B159" s="243" t="s">
        <v>635</v>
      </c>
      <c r="C159" s="153" t="s">
        <v>914</v>
      </c>
      <c r="D159" s="246"/>
      <c r="E159" s="246"/>
      <c r="F159" s="62"/>
      <c r="G159" s="163"/>
      <c r="H159" s="164"/>
      <c r="I159" s="164"/>
      <c r="J159" s="164"/>
      <c r="K159" s="226">
        <v>1</v>
      </c>
      <c r="L159" s="165">
        <f>G159*K159</f>
        <v>0</v>
      </c>
    </row>
    <row r="160" spans="1:12" ht="12" thickBot="1" x14ac:dyDescent="0.25">
      <c r="A160" s="62"/>
      <c r="B160" s="225"/>
      <c r="C160" s="141"/>
      <c r="D160" s="246"/>
      <c r="E160" s="246"/>
      <c r="F160" s="62"/>
      <c r="G160" s="164"/>
      <c r="H160" s="164"/>
      <c r="I160" s="164"/>
      <c r="J160" s="164"/>
      <c r="K160" s="227"/>
      <c r="L160" s="171"/>
    </row>
    <row r="161" spans="1:12" ht="12" thickBot="1" x14ac:dyDescent="0.25">
      <c r="A161" s="62"/>
      <c r="B161" s="243" t="s">
        <v>636</v>
      </c>
      <c r="C161" s="153" t="s">
        <v>503</v>
      </c>
      <c r="D161" s="246"/>
      <c r="E161" s="246"/>
      <c r="F161" s="62" t="s">
        <v>309</v>
      </c>
      <c r="G161" s="163"/>
      <c r="H161" s="164"/>
      <c r="I161" s="164"/>
      <c r="J161" s="164"/>
      <c r="K161" s="226">
        <v>2</v>
      </c>
      <c r="L161" s="165">
        <f>G161*K161</f>
        <v>0</v>
      </c>
    </row>
    <row r="162" spans="1:12" ht="12" thickBot="1" x14ac:dyDescent="0.25">
      <c r="A162" s="62"/>
      <c r="B162" s="243"/>
      <c r="C162" s="179"/>
      <c r="D162" s="179"/>
      <c r="E162" s="246"/>
      <c r="F162" s="62"/>
      <c r="G162" s="164"/>
      <c r="H162" s="164"/>
      <c r="I162" s="164"/>
      <c r="J162" s="164"/>
      <c r="K162" s="227"/>
      <c r="L162" s="171"/>
    </row>
    <row r="163" spans="1:12" ht="12" thickBot="1" x14ac:dyDescent="0.25">
      <c r="A163" s="247"/>
      <c r="B163" s="236" t="s">
        <v>388</v>
      </c>
      <c r="C163" s="260" t="s">
        <v>918</v>
      </c>
      <c r="D163" s="236"/>
      <c r="E163" s="219"/>
      <c r="F163" s="220"/>
      <c r="G163" s="165">
        <f>G165+G167</f>
        <v>0</v>
      </c>
      <c r="H163" s="219"/>
      <c r="I163" s="219"/>
      <c r="J163" s="219"/>
      <c r="K163" s="219"/>
      <c r="L163" s="165">
        <f>L165+L167</f>
        <v>0</v>
      </c>
    </row>
    <row r="164" spans="1:12" ht="12" thickBot="1" x14ac:dyDescent="0.25">
      <c r="A164" s="62"/>
      <c r="B164" s="243"/>
      <c r="C164" s="179"/>
      <c r="D164" s="179"/>
      <c r="E164" s="246"/>
      <c r="F164" s="62"/>
      <c r="G164" s="164"/>
      <c r="H164" s="246"/>
      <c r="I164" s="246"/>
      <c r="J164" s="246"/>
      <c r="K164" s="246"/>
      <c r="L164" s="171"/>
    </row>
    <row r="165" spans="1:12" ht="12" thickBot="1" x14ac:dyDescent="0.25">
      <c r="A165" s="62"/>
      <c r="B165" s="243" t="s">
        <v>916</v>
      </c>
      <c r="C165" s="153" t="s">
        <v>919</v>
      </c>
      <c r="D165" s="246"/>
      <c r="E165" s="246"/>
      <c r="F165" s="62"/>
      <c r="G165" s="163"/>
      <c r="H165" s="164"/>
      <c r="I165" s="164"/>
      <c r="J165" s="164"/>
      <c r="K165" s="226">
        <v>1</v>
      </c>
      <c r="L165" s="165">
        <f>G165*K165</f>
        <v>0</v>
      </c>
    </row>
    <row r="166" spans="1:12" ht="12" thickBot="1" x14ac:dyDescent="0.25">
      <c r="A166" s="62"/>
      <c r="B166" s="225"/>
      <c r="C166" s="141"/>
      <c r="D166" s="246"/>
      <c r="E166" s="246"/>
      <c r="F166" s="62"/>
      <c r="G166" s="164"/>
      <c r="H166" s="164"/>
      <c r="I166" s="164"/>
      <c r="J166" s="164"/>
      <c r="K166" s="227"/>
      <c r="L166" s="171"/>
    </row>
    <row r="167" spans="1:12" ht="12" thickBot="1" x14ac:dyDescent="0.25">
      <c r="A167" s="62"/>
      <c r="B167" s="243" t="s">
        <v>917</v>
      </c>
      <c r="C167" s="153" t="s">
        <v>920</v>
      </c>
      <c r="D167" s="246"/>
      <c r="E167" s="246"/>
      <c r="F167" s="62"/>
      <c r="G167" s="163"/>
      <c r="H167" s="164"/>
      <c r="I167" s="164"/>
      <c r="J167" s="164"/>
      <c r="K167" s="226">
        <v>1</v>
      </c>
      <c r="L167" s="165">
        <f>G167*K167</f>
        <v>0</v>
      </c>
    </row>
    <row r="168" spans="1:12" ht="12" thickBot="1" x14ac:dyDescent="0.25">
      <c r="A168" s="62"/>
      <c r="B168" s="243"/>
      <c r="C168" s="179"/>
      <c r="D168" s="179"/>
      <c r="E168" s="246"/>
      <c r="F168" s="62"/>
      <c r="G168" s="164"/>
      <c r="H168" s="164"/>
      <c r="I168" s="164"/>
      <c r="J168" s="164"/>
      <c r="K168" s="227"/>
      <c r="L168" s="171"/>
    </row>
    <row r="169" spans="1:12" ht="12" thickBot="1" x14ac:dyDescent="0.25">
      <c r="A169" s="62"/>
      <c r="B169" s="236" t="s">
        <v>389</v>
      </c>
      <c r="C169" s="792" t="s">
        <v>845</v>
      </c>
      <c r="D169" s="792"/>
      <c r="E169" s="792"/>
      <c r="F169" s="260"/>
      <c r="G169" s="165">
        <f>G171+G173</f>
        <v>0</v>
      </c>
      <c r="H169" s="165">
        <f>H171+H173</f>
        <v>0</v>
      </c>
      <c r="I169" s="165">
        <f>I171+I173</f>
        <v>0</v>
      </c>
      <c r="J169" s="165">
        <f>J171+J173</f>
        <v>0</v>
      </c>
      <c r="K169" s="227"/>
      <c r="L169" s="165">
        <f>L171+L173</f>
        <v>0</v>
      </c>
    </row>
    <row r="170" spans="1:12" ht="12" thickBot="1" x14ac:dyDescent="0.25">
      <c r="A170" s="62"/>
      <c r="B170" s="243"/>
      <c r="C170" s="153"/>
      <c r="D170" s="179"/>
      <c r="E170" s="246"/>
      <c r="F170" s="62"/>
      <c r="G170" s="164"/>
      <c r="H170" s="164"/>
      <c r="I170" s="164"/>
      <c r="J170" s="164"/>
      <c r="K170" s="227"/>
      <c r="L170" s="171"/>
    </row>
    <row r="171" spans="1:12" ht="12" thickBot="1" x14ac:dyDescent="0.25">
      <c r="A171" s="62"/>
      <c r="B171" s="243" t="s">
        <v>843</v>
      </c>
      <c r="C171" s="153" t="s">
        <v>265</v>
      </c>
      <c r="D171" s="153"/>
      <c r="E171" s="246"/>
      <c r="F171" s="62"/>
      <c r="G171" s="163"/>
      <c r="H171" s="207"/>
      <c r="I171" s="165">
        <f>IF(G171-H171&lt;0,0,G171-H171)</f>
        <v>0</v>
      </c>
      <c r="J171" s="163"/>
      <c r="K171" s="226">
        <v>1</v>
      </c>
      <c r="L171" s="165">
        <f>(I171*K171)+J171</f>
        <v>0</v>
      </c>
    </row>
    <row r="172" spans="1:12" ht="12" thickBot="1" x14ac:dyDescent="0.25">
      <c r="A172" s="62"/>
      <c r="B172" s="243"/>
      <c r="C172" s="153"/>
      <c r="D172" s="153"/>
      <c r="E172" s="246"/>
      <c r="F172" s="62"/>
      <c r="G172" s="171"/>
      <c r="H172" s="171"/>
      <c r="I172" s="171"/>
      <c r="J172" s="171"/>
      <c r="K172" s="227"/>
      <c r="L172" s="171"/>
    </row>
    <row r="173" spans="1:12" ht="12" thickBot="1" x14ac:dyDescent="0.25">
      <c r="A173" s="62"/>
      <c r="B173" s="243" t="s">
        <v>844</v>
      </c>
      <c r="C173" s="793" t="s">
        <v>952</v>
      </c>
      <c r="D173" s="793"/>
      <c r="E173" s="794"/>
      <c r="F173" s="795"/>
      <c r="G173" s="165">
        <f>G175+G182+G188+G195</f>
        <v>0</v>
      </c>
      <c r="H173" s="165">
        <f>H175+H182+H188+H195</f>
        <v>0</v>
      </c>
      <c r="I173" s="165">
        <f>I175+I182+I188+I195</f>
        <v>0</v>
      </c>
      <c r="J173" s="165">
        <f>J175+J182+J188+J195</f>
        <v>0</v>
      </c>
      <c r="K173" s="227"/>
      <c r="L173" s="165">
        <f>L175+L182+L188+L195</f>
        <v>0</v>
      </c>
    </row>
    <row r="174" spans="1:12" ht="12" thickBot="1" x14ac:dyDescent="0.25">
      <c r="A174" s="62"/>
      <c r="B174" s="249"/>
      <c r="C174" s="141"/>
      <c r="D174" s="141"/>
      <c r="E174" s="246"/>
      <c r="F174" s="62"/>
      <c r="G174" s="171"/>
      <c r="H174" s="171"/>
      <c r="I174" s="171"/>
      <c r="J174" s="171"/>
      <c r="K174" s="227"/>
      <c r="L174" s="171"/>
    </row>
    <row r="175" spans="1:12" ht="12" thickBot="1" x14ac:dyDescent="0.25">
      <c r="A175" s="62"/>
      <c r="B175" s="616" t="s">
        <v>846</v>
      </c>
      <c r="C175" s="617" t="s">
        <v>953</v>
      </c>
      <c r="D175" s="147"/>
      <c r="E175" s="103"/>
      <c r="F175" s="62"/>
      <c r="G175" s="165">
        <f>SUM(G176:G179)</f>
        <v>0</v>
      </c>
      <c r="H175" s="165">
        <f>SUM(H176:H179)</f>
        <v>0</v>
      </c>
      <c r="I175" s="165">
        <f>SUM(I176:I179)</f>
        <v>0</v>
      </c>
      <c r="J175" s="165">
        <f>SUM(J176:J179)</f>
        <v>0</v>
      </c>
      <c r="K175" s="227"/>
      <c r="L175" s="165">
        <f>SUM(L176:L179)</f>
        <v>0</v>
      </c>
    </row>
    <row r="176" spans="1:12" ht="12" thickBot="1" x14ac:dyDescent="0.25">
      <c r="A176" s="62"/>
      <c r="B176" s="620" t="s">
        <v>847</v>
      </c>
      <c r="C176" s="179"/>
      <c r="D176" s="103" t="s">
        <v>50</v>
      </c>
      <c r="E176" s="103"/>
      <c r="F176" s="62"/>
      <c r="G176" s="206"/>
      <c r="H176" s="212"/>
      <c r="I176" s="165">
        <f>IF(G176-H176&lt;0,0,G176-H176)</f>
        <v>0</v>
      </c>
      <c r="J176" s="206"/>
      <c r="K176" s="226">
        <v>0.2</v>
      </c>
      <c r="L176" s="165">
        <f>(I176*K176)+J176</f>
        <v>0</v>
      </c>
    </row>
    <row r="177" spans="1:12" ht="12" thickBot="1" x14ac:dyDescent="0.25">
      <c r="A177" s="62"/>
      <c r="B177" s="108" t="s">
        <v>848</v>
      </c>
      <c r="C177" s="179"/>
      <c r="D177" s="103" t="s">
        <v>51</v>
      </c>
      <c r="E177" s="103"/>
      <c r="F177" s="62"/>
      <c r="G177" s="163"/>
      <c r="H177" s="207"/>
      <c r="I177" s="165">
        <f>IF(G177-H177&lt;0,0,G177-H177)</f>
        <v>0</v>
      </c>
      <c r="J177" s="163"/>
      <c r="K177" s="226">
        <v>0.5</v>
      </c>
      <c r="L177" s="165">
        <f>(I177*K177)+J177</f>
        <v>0</v>
      </c>
    </row>
    <row r="178" spans="1:12" ht="12" thickBot="1" x14ac:dyDescent="0.25">
      <c r="A178" s="62"/>
      <c r="B178" s="108" t="s">
        <v>849</v>
      </c>
      <c r="C178" s="179"/>
      <c r="D178" s="103" t="s">
        <v>52</v>
      </c>
      <c r="E178" s="103"/>
      <c r="F178" s="62"/>
      <c r="G178" s="163"/>
      <c r="H178" s="207"/>
      <c r="I178" s="165">
        <f>IF(G178-H178&lt;0,0,G178-H178)</f>
        <v>0</v>
      </c>
      <c r="J178" s="163"/>
      <c r="K178" s="226">
        <v>1</v>
      </c>
      <c r="L178" s="165">
        <f>(I178*K178)+J178</f>
        <v>0</v>
      </c>
    </row>
    <row r="179" spans="1:12" ht="12" thickBot="1" x14ac:dyDescent="0.25">
      <c r="A179" s="62"/>
      <c r="B179" s="108" t="s">
        <v>850</v>
      </c>
      <c r="C179" s="179"/>
      <c r="D179" s="103" t="s">
        <v>57</v>
      </c>
      <c r="E179" s="103"/>
      <c r="F179" s="62"/>
      <c r="G179" s="163"/>
      <c r="H179" s="207"/>
      <c r="I179" s="165">
        <f>IF(G179-H179&lt;0,0,G179-H179)</f>
        <v>0</v>
      </c>
      <c r="J179" s="163"/>
      <c r="K179" s="226">
        <v>3.5</v>
      </c>
      <c r="L179" s="165">
        <f>(I179*K179)+J179</f>
        <v>0</v>
      </c>
    </row>
    <row r="180" spans="1:12" x14ac:dyDescent="0.2">
      <c r="A180" s="62"/>
      <c r="B180" s="108" t="s">
        <v>851</v>
      </c>
      <c r="C180" s="179"/>
      <c r="D180" s="103" t="s">
        <v>837</v>
      </c>
      <c r="E180" s="103"/>
      <c r="F180" s="62"/>
      <c r="G180" s="163"/>
      <c r="H180" s="171"/>
      <c r="I180" s="171"/>
      <c r="J180" s="171"/>
      <c r="K180" s="166"/>
      <c r="L180" s="171"/>
    </row>
    <row r="181" spans="1:12" ht="12" thickBot="1" x14ac:dyDescent="0.25">
      <c r="A181" s="62"/>
      <c r="B181" s="249"/>
      <c r="C181" s="179"/>
      <c r="D181" s="179"/>
      <c r="E181" s="103"/>
      <c r="F181" s="62"/>
      <c r="G181" s="171"/>
      <c r="H181" s="171"/>
      <c r="I181" s="171"/>
      <c r="J181" s="171"/>
      <c r="K181" s="227"/>
      <c r="L181" s="171"/>
    </row>
    <row r="182" spans="1:12" ht="12" thickBot="1" x14ac:dyDescent="0.25">
      <c r="A182" s="62"/>
      <c r="B182" s="249" t="s">
        <v>852</v>
      </c>
      <c r="C182" s="617" t="s">
        <v>954</v>
      </c>
      <c r="D182" s="179"/>
      <c r="E182" s="103"/>
      <c r="F182" s="62"/>
      <c r="G182" s="165">
        <f>SUM(G183:G185)</f>
        <v>0</v>
      </c>
      <c r="H182" s="165">
        <f>SUM(H183:H185)</f>
        <v>0</v>
      </c>
      <c r="I182" s="165">
        <f>SUM(I183:I185)</f>
        <v>0</v>
      </c>
      <c r="J182" s="165">
        <f>SUM(J183:J185)</f>
        <v>0</v>
      </c>
      <c r="K182" s="227"/>
      <c r="L182" s="165">
        <f>SUM(L183:L185)</f>
        <v>0</v>
      </c>
    </row>
    <row r="183" spans="1:12" ht="12" thickBot="1" x14ac:dyDescent="0.25">
      <c r="A183" s="62"/>
      <c r="B183" s="108" t="s">
        <v>853</v>
      </c>
      <c r="C183" s="179"/>
      <c r="D183" s="103" t="s">
        <v>58</v>
      </c>
      <c r="E183" s="103"/>
      <c r="F183" s="62"/>
      <c r="G183" s="206"/>
      <c r="H183" s="212"/>
      <c r="I183" s="165">
        <f>IF(G183-H183&lt;0,0,G183-H183)</f>
        <v>0</v>
      </c>
      <c r="J183" s="206"/>
      <c r="K183" s="226">
        <v>0.2</v>
      </c>
      <c r="L183" s="165">
        <f>(I183*K183)+J183</f>
        <v>0</v>
      </c>
    </row>
    <row r="184" spans="1:12" ht="12" thickBot="1" x14ac:dyDescent="0.25">
      <c r="A184" s="62"/>
      <c r="B184" s="108" t="s">
        <v>854</v>
      </c>
      <c r="C184" s="179"/>
      <c r="D184" s="103" t="s">
        <v>59</v>
      </c>
      <c r="E184" s="103"/>
      <c r="F184" s="62"/>
      <c r="G184" s="163"/>
      <c r="H184" s="207"/>
      <c r="I184" s="165">
        <f>IF(G184-H184&lt;0,0,G184-H184)</f>
        <v>0</v>
      </c>
      <c r="J184" s="163"/>
      <c r="K184" s="226">
        <v>0.5</v>
      </c>
      <c r="L184" s="165">
        <f>(I184*K184)+J184</f>
        <v>0</v>
      </c>
    </row>
    <row r="185" spans="1:12" ht="12" thickBot="1" x14ac:dyDescent="0.25">
      <c r="A185" s="62"/>
      <c r="B185" s="108" t="s">
        <v>855</v>
      </c>
      <c r="C185" s="179"/>
      <c r="D185" s="103" t="s">
        <v>60</v>
      </c>
      <c r="E185" s="103"/>
      <c r="F185" s="62"/>
      <c r="G185" s="163"/>
      <c r="H185" s="207"/>
      <c r="I185" s="165">
        <f>IF(G185-H185&lt;0,0,G185-H185)</f>
        <v>0</v>
      </c>
      <c r="J185" s="163"/>
      <c r="K185" s="226">
        <v>1</v>
      </c>
      <c r="L185" s="165">
        <f>(I185*K185)+J185</f>
        <v>0</v>
      </c>
    </row>
    <row r="186" spans="1:12" x14ac:dyDescent="0.2">
      <c r="A186" s="62"/>
      <c r="B186" s="620" t="s">
        <v>856</v>
      </c>
      <c r="C186" s="153"/>
      <c r="D186" s="62" t="s">
        <v>706</v>
      </c>
      <c r="E186" s="246"/>
      <c r="F186" s="62"/>
      <c r="G186" s="163"/>
      <c r="H186" s="171"/>
      <c r="I186" s="171"/>
      <c r="J186" s="171"/>
      <c r="K186" s="166"/>
      <c r="L186" s="171"/>
    </row>
    <row r="187" spans="1:12" ht="12" thickBot="1" x14ac:dyDescent="0.25">
      <c r="A187" s="62"/>
      <c r="B187" s="103"/>
      <c r="C187" s="153"/>
      <c r="D187" s="62"/>
      <c r="E187" s="246"/>
      <c r="F187" s="62"/>
      <c r="G187" s="615"/>
      <c r="H187" s="171"/>
      <c r="I187" s="171"/>
      <c r="J187" s="171"/>
      <c r="K187" s="166"/>
      <c r="L187" s="171"/>
    </row>
    <row r="188" spans="1:12" ht="12" thickBot="1" x14ac:dyDescent="0.25">
      <c r="A188" s="62"/>
      <c r="B188" s="796" t="s">
        <v>941</v>
      </c>
      <c r="C188" s="797" t="s">
        <v>955</v>
      </c>
      <c r="D188" s="795"/>
      <c r="E188" s="794"/>
      <c r="F188" s="62"/>
      <c r="G188" s="165">
        <f>SUM(G189:G192)</f>
        <v>0</v>
      </c>
      <c r="H188" s="165">
        <f>SUM(H189:H192)</f>
        <v>0</v>
      </c>
      <c r="I188" s="165">
        <f>SUM(I189:I192)</f>
        <v>0</v>
      </c>
      <c r="J188" s="165">
        <f>SUM(J189:J192)</f>
        <v>0</v>
      </c>
      <c r="K188" s="227"/>
      <c r="L188" s="165">
        <f>SUM(L190:L192)</f>
        <v>0</v>
      </c>
    </row>
    <row r="189" spans="1:12" ht="12" thickBot="1" x14ac:dyDescent="0.25">
      <c r="A189" s="62"/>
      <c r="B189" s="798" t="s">
        <v>942</v>
      </c>
      <c r="C189" s="797"/>
      <c r="D189" s="794" t="s">
        <v>50</v>
      </c>
      <c r="E189" s="794"/>
      <c r="F189" s="62"/>
      <c r="G189" s="206"/>
      <c r="H189" s="212"/>
      <c r="I189" s="165">
        <f>IF(G189-H189&lt;0,0,G189-H189)</f>
        <v>0</v>
      </c>
      <c r="J189" s="206"/>
      <c r="K189" s="800">
        <v>0.4</v>
      </c>
      <c r="L189" s="165">
        <f>(I189*K189)+J189</f>
        <v>0</v>
      </c>
    </row>
    <row r="190" spans="1:12" ht="12" thickBot="1" x14ac:dyDescent="0.25">
      <c r="A190" s="62"/>
      <c r="B190" s="798" t="s">
        <v>943</v>
      </c>
      <c r="C190" s="797"/>
      <c r="D190" s="794" t="s">
        <v>51</v>
      </c>
      <c r="E190" s="794"/>
      <c r="F190" s="62"/>
      <c r="G190" s="163"/>
      <c r="H190" s="207"/>
      <c r="I190" s="165">
        <f>IF(G190-H190&lt;0,0,G190-H190)</f>
        <v>0</v>
      </c>
      <c r="J190" s="163"/>
      <c r="K190" s="800">
        <v>1</v>
      </c>
      <c r="L190" s="165">
        <f>(I190*K190)+J190</f>
        <v>0</v>
      </c>
    </row>
    <row r="191" spans="1:12" ht="12" thickBot="1" x14ac:dyDescent="0.25">
      <c r="A191" s="62"/>
      <c r="B191" s="798" t="s">
        <v>944</v>
      </c>
      <c r="C191" s="797"/>
      <c r="D191" s="794" t="s">
        <v>52</v>
      </c>
      <c r="E191" s="794"/>
      <c r="F191" s="62"/>
      <c r="G191" s="163"/>
      <c r="H191" s="207"/>
      <c r="I191" s="165">
        <f>IF(G191-H191&lt;0,0,G191-H191)</f>
        <v>0</v>
      </c>
      <c r="J191" s="163"/>
      <c r="K191" s="800">
        <v>2.25</v>
      </c>
      <c r="L191" s="165">
        <f>(I191*K191)+J191</f>
        <v>0</v>
      </c>
    </row>
    <row r="192" spans="1:12" ht="12" thickBot="1" x14ac:dyDescent="0.25">
      <c r="A192" s="62"/>
      <c r="B192" s="798" t="s">
        <v>945</v>
      </c>
      <c r="C192" s="797"/>
      <c r="D192" s="794" t="s">
        <v>57</v>
      </c>
      <c r="E192" s="794"/>
      <c r="F192" s="62"/>
      <c r="G192" s="163"/>
      <c r="H192" s="207"/>
      <c r="I192" s="165">
        <f>IF(G192-H192&lt;0,0,G192-H192)</f>
        <v>0</v>
      </c>
      <c r="J192" s="163"/>
      <c r="K192" s="800">
        <v>6.5</v>
      </c>
      <c r="L192" s="165">
        <f>(I192*K192)+J192</f>
        <v>0</v>
      </c>
    </row>
    <row r="193" spans="1:256" x14ac:dyDescent="0.2">
      <c r="A193" s="62"/>
      <c r="B193" s="798" t="s">
        <v>946</v>
      </c>
      <c r="C193" s="797"/>
      <c r="D193" s="794" t="s">
        <v>837</v>
      </c>
      <c r="E193" s="794"/>
      <c r="F193" s="62"/>
      <c r="G193" s="163"/>
      <c r="H193" s="171"/>
      <c r="I193" s="171"/>
      <c r="J193" s="171"/>
      <c r="K193" s="801"/>
      <c r="L193" s="171"/>
    </row>
    <row r="194" spans="1:256" ht="12" thickBot="1" x14ac:dyDescent="0.25">
      <c r="A194" s="62"/>
      <c r="B194" s="799"/>
      <c r="C194" s="797"/>
      <c r="D194" s="795"/>
      <c r="E194" s="794"/>
      <c r="F194" s="62"/>
      <c r="G194" s="615"/>
      <c r="H194" s="171"/>
      <c r="I194" s="171"/>
      <c r="J194" s="171"/>
      <c r="K194" s="801"/>
      <c r="L194" s="171"/>
    </row>
    <row r="195" spans="1:256" ht="12" thickBot="1" x14ac:dyDescent="0.25">
      <c r="A195" s="62"/>
      <c r="B195" s="796" t="s">
        <v>947</v>
      </c>
      <c r="C195" s="797" t="s">
        <v>956</v>
      </c>
      <c r="D195" s="795"/>
      <c r="E195" s="794"/>
      <c r="F195" s="62"/>
      <c r="G195" s="165">
        <f>SUM(G196:G198)</f>
        <v>0</v>
      </c>
      <c r="H195" s="165">
        <f>SUM(H196:H198)</f>
        <v>0</v>
      </c>
      <c r="I195" s="165">
        <f>SUM(I196:I198)</f>
        <v>0</v>
      </c>
      <c r="J195" s="165">
        <f>SUM(J196:J198)</f>
        <v>0</v>
      </c>
      <c r="K195" s="800"/>
      <c r="L195" s="165">
        <f>SUM(L196:L198)</f>
        <v>0</v>
      </c>
    </row>
    <row r="196" spans="1:256" ht="12" thickBot="1" x14ac:dyDescent="0.25">
      <c r="A196" s="62"/>
      <c r="B196" s="798" t="s">
        <v>948</v>
      </c>
      <c r="C196" s="797"/>
      <c r="D196" s="794" t="s">
        <v>58</v>
      </c>
      <c r="E196" s="794"/>
      <c r="F196" s="62"/>
      <c r="G196" s="206"/>
      <c r="H196" s="212"/>
      <c r="I196" s="165">
        <f>IF(G196-H196&lt;0,0,G196-H196)</f>
        <v>0</v>
      </c>
      <c r="J196" s="206"/>
      <c r="K196" s="800">
        <v>0.4</v>
      </c>
      <c r="L196" s="165">
        <f>(I196*K196)+J196</f>
        <v>0</v>
      </c>
    </row>
    <row r="197" spans="1:256" ht="12" thickBot="1" x14ac:dyDescent="0.25">
      <c r="A197" s="62"/>
      <c r="B197" s="798" t="s">
        <v>949</v>
      </c>
      <c r="C197" s="797"/>
      <c r="D197" s="794" t="s">
        <v>59</v>
      </c>
      <c r="E197" s="794"/>
      <c r="F197" s="62"/>
      <c r="G197" s="163"/>
      <c r="H197" s="207"/>
      <c r="I197" s="165">
        <f>IF(G197-H197&lt;0,0,G197-H197)</f>
        <v>0</v>
      </c>
      <c r="J197" s="163"/>
      <c r="K197" s="800">
        <v>1</v>
      </c>
      <c r="L197" s="165">
        <f>(I197*K197)+J197</f>
        <v>0</v>
      </c>
    </row>
    <row r="198" spans="1:256" ht="12" thickBot="1" x14ac:dyDescent="0.25">
      <c r="A198" s="62"/>
      <c r="B198" s="798" t="s">
        <v>950</v>
      </c>
      <c r="C198" s="797"/>
      <c r="D198" s="794" t="s">
        <v>60</v>
      </c>
      <c r="E198" s="794"/>
      <c r="F198" s="62"/>
      <c r="G198" s="163"/>
      <c r="H198" s="207"/>
      <c r="I198" s="165">
        <f>IF(G198-H198&lt;0,0,G198-H198)</f>
        <v>0</v>
      </c>
      <c r="J198" s="163"/>
      <c r="K198" s="800">
        <v>2.25</v>
      </c>
      <c r="L198" s="165">
        <f>(I198*K198)+J198</f>
        <v>0</v>
      </c>
    </row>
    <row r="199" spans="1:256" x14ac:dyDescent="0.2">
      <c r="A199" s="62"/>
      <c r="B199" s="798" t="s">
        <v>951</v>
      </c>
      <c r="C199" s="797"/>
      <c r="D199" s="795" t="s">
        <v>706</v>
      </c>
      <c r="E199" s="794"/>
      <c r="F199" s="62"/>
      <c r="G199" s="163"/>
      <c r="H199" s="171"/>
      <c r="I199" s="171"/>
      <c r="J199" s="171"/>
      <c r="K199" s="166"/>
      <c r="L199" s="171"/>
    </row>
    <row r="200" spans="1:256" x14ac:dyDescent="0.2">
      <c r="A200" s="62"/>
      <c r="B200" s="246"/>
      <c r="C200" s="103"/>
      <c r="D200" s="246"/>
      <c r="E200" s="246"/>
      <c r="F200" s="62"/>
      <c r="G200" s="171"/>
      <c r="H200" s="171"/>
      <c r="I200" s="171"/>
      <c r="J200" s="171"/>
      <c r="K200" s="227"/>
      <c r="L200" s="171"/>
    </row>
    <row r="201" spans="1:256" s="247" customFormat="1" ht="18.75" customHeight="1" thickBot="1" x14ac:dyDescent="0.25">
      <c r="B201" s="261" t="s">
        <v>857</v>
      </c>
      <c r="C201" s="261"/>
      <c r="D201" s="261"/>
      <c r="E201" s="261"/>
      <c r="F201" s="262"/>
      <c r="G201" s="263">
        <f>SUM(G135,G127,G119,G117,G97,G77,G65,G41,G39,G25,G9,G169,G108,G157,G163)</f>
        <v>0</v>
      </c>
      <c r="H201" s="263">
        <f>SUM(H135,H127,H119,H117,H97,H77,H65,H41,H39,H25,H9,H169,H108,H157,H163)</f>
        <v>0</v>
      </c>
      <c r="I201" s="263">
        <f>SUM(I135,I127,I119,I117,I97,I77,I65,I41,I39,I25,I9,I169,I108,I157,I163)</f>
        <v>0</v>
      </c>
      <c r="J201" s="263">
        <f>SUM(J135,J127,J119,J117,J97,J77,J65,J41,J39,J25,J9,J169,J108,J157,J163)</f>
        <v>0</v>
      </c>
      <c r="K201" s="264" t="s">
        <v>652</v>
      </c>
      <c r="L201" s="263">
        <f>SUM(L135,L127,L119,L117,L97,L77,L65,L41,L39,L25,L9,L169,L108,L157,L163)</f>
        <v>0</v>
      </c>
    </row>
    <row r="202" spans="1:256" ht="12" thickTop="1" x14ac:dyDescent="0.2">
      <c r="A202" s="62"/>
      <c r="B202" s="62"/>
      <c r="D202" s="62"/>
      <c r="E202" s="265"/>
      <c r="F202" s="266"/>
      <c r="K202" s="267"/>
      <c r="L202" s="268"/>
    </row>
    <row r="203" spans="1:256" ht="12" thickBot="1" x14ac:dyDescent="0.25">
      <c r="A203" s="62"/>
      <c r="B203" s="79" t="s">
        <v>681</v>
      </c>
      <c r="C203" s="132"/>
      <c r="D203" s="78"/>
      <c r="F203" s="246"/>
      <c r="G203" s="268"/>
      <c r="H203" s="268"/>
      <c r="I203" s="268"/>
      <c r="J203" s="268"/>
      <c r="L203" s="269"/>
    </row>
    <row r="204" spans="1:256" s="247" customFormat="1" ht="18.75" customHeight="1" thickBot="1" x14ac:dyDescent="0.25">
      <c r="B204" s="82"/>
      <c r="C204" s="132"/>
      <c r="D204" s="144" t="s">
        <v>335</v>
      </c>
      <c r="E204" s="145"/>
      <c r="F204" s="80"/>
      <c r="G204" s="62"/>
      <c r="H204" s="62"/>
      <c r="I204" s="62"/>
      <c r="J204" s="62"/>
      <c r="K204" s="62"/>
      <c r="L204" s="62"/>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80"/>
      <c r="CN204" s="80"/>
      <c r="CO204" s="80"/>
      <c r="CP204" s="80"/>
      <c r="CQ204" s="80"/>
      <c r="CR204" s="80"/>
      <c r="CS204" s="80"/>
      <c r="CT204" s="80"/>
      <c r="CU204" s="80"/>
      <c r="CV204" s="80"/>
      <c r="CW204" s="80"/>
      <c r="CX204" s="80"/>
      <c r="CY204" s="80"/>
      <c r="CZ204" s="80"/>
      <c r="DA204" s="80"/>
      <c r="DB204" s="80"/>
      <c r="DC204" s="80"/>
      <c r="DD204" s="80"/>
      <c r="DE204" s="80"/>
      <c r="DF204" s="80"/>
      <c r="DG204" s="80"/>
      <c r="DH204" s="80"/>
      <c r="DI204" s="80"/>
      <c r="DJ204" s="80"/>
      <c r="DK204" s="80"/>
      <c r="DL204" s="80"/>
      <c r="DM204" s="80"/>
      <c r="DN204" s="80"/>
      <c r="DO204" s="80"/>
      <c r="DP204" s="80"/>
      <c r="DQ204" s="80"/>
      <c r="DR204" s="80"/>
      <c r="DS204" s="80"/>
      <c r="DT204" s="80"/>
      <c r="DU204" s="80"/>
      <c r="DV204" s="80"/>
      <c r="DW204" s="80"/>
      <c r="DX204" s="80"/>
      <c r="DY204" s="80"/>
      <c r="DZ204" s="80"/>
      <c r="EA204" s="80"/>
      <c r="EB204" s="80"/>
      <c r="EC204" s="80"/>
      <c r="ED204" s="80"/>
      <c r="EE204" s="80"/>
      <c r="EF204" s="80"/>
      <c r="EG204" s="80"/>
      <c r="EH204" s="80"/>
      <c r="EI204" s="80"/>
      <c r="EJ204" s="80"/>
      <c r="EK204" s="80"/>
      <c r="EL204" s="80"/>
      <c r="EM204" s="80"/>
      <c r="EN204" s="80"/>
      <c r="EO204" s="80"/>
      <c r="EP204" s="80"/>
      <c r="EQ204" s="80"/>
      <c r="ER204" s="80"/>
      <c r="ES204" s="80"/>
      <c r="ET204" s="80"/>
      <c r="EU204" s="80"/>
      <c r="EV204" s="80"/>
      <c r="EW204" s="80"/>
      <c r="EX204" s="80"/>
      <c r="EY204" s="80"/>
      <c r="EZ204" s="80"/>
      <c r="FA204" s="80"/>
      <c r="FB204" s="80"/>
      <c r="FC204" s="80"/>
      <c r="FD204" s="80"/>
      <c r="FE204" s="80"/>
      <c r="FF204" s="80"/>
      <c r="FG204" s="80"/>
      <c r="FH204" s="80"/>
      <c r="FI204" s="80"/>
      <c r="FJ204" s="80"/>
      <c r="FK204" s="80"/>
      <c r="FL204" s="80"/>
      <c r="FM204" s="80"/>
      <c r="FN204" s="80"/>
      <c r="FO204" s="80"/>
      <c r="FP204" s="80"/>
      <c r="FQ204" s="80"/>
      <c r="FR204" s="80"/>
      <c r="FS204" s="80"/>
      <c r="FT204" s="80"/>
      <c r="FU204" s="80"/>
      <c r="FV204" s="80"/>
      <c r="FW204" s="80"/>
      <c r="FX204" s="80"/>
      <c r="FY204" s="80"/>
      <c r="FZ204" s="80"/>
      <c r="GA204" s="80"/>
      <c r="GB204" s="80"/>
      <c r="GC204" s="80"/>
      <c r="GD204" s="80"/>
      <c r="GE204" s="80"/>
      <c r="GF204" s="80"/>
      <c r="GG204" s="80"/>
      <c r="GH204" s="80"/>
      <c r="GI204" s="80"/>
      <c r="GJ204" s="80"/>
      <c r="GK204" s="80"/>
      <c r="GL204" s="80"/>
      <c r="GM204" s="80"/>
      <c r="GN204" s="80"/>
      <c r="GO204" s="80"/>
      <c r="GP204" s="80"/>
      <c r="GQ204" s="80"/>
      <c r="GR204" s="80"/>
      <c r="GS204" s="80"/>
      <c r="GT204" s="80"/>
      <c r="GU204" s="80"/>
      <c r="GV204" s="80"/>
      <c r="GW204" s="80"/>
      <c r="GX204" s="80"/>
      <c r="GY204" s="80"/>
      <c r="GZ204" s="80"/>
      <c r="HA204" s="80"/>
      <c r="HB204" s="80"/>
      <c r="HC204" s="80"/>
      <c r="HD204" s="80"/>
      <c r="HE204" s="80"/>
      <c r="HF204" s="80"/>
      <c r="HG204" s="80"/>
      <c r="HH204" s="80"/>
      <c r="HI204" s="80"/>
      <c r="HJ204" s="80"/>
      <c r="HK204" s="80"/>
      <c r="HL204" s="80"/>
      <c r="HM204" s="80"/>
      <c r="HN204" s="80"/>
      <c r="HO204" s="80"/>
      <c r="HP204" s="80"/>
      <c r="HQ204" s="80"/>
      <c r="HR204" s="80"/>
      <c r="HS204" s="80"/>
      <c r="HT204" s="80"/>
      <c r="HU204" s="80"/>
      <c r="HV204" s="80"/>
      <c r="HW204" s="80"/>
      <c r="HX204" s="80"/>
      <c r="HY204" s="80"/>
      <c r="HZ204" s="80"/>
      <c r="IA204" s="80"/>
      <c r="IB204" s="80"/>
      <c r="IC204" s="80"/>
      <c r="ID204" s="80"/>
      <c r="IE204" s="80"/>
      <c r="IF204" s="80"/>
      <c r="IG204" s="80"/>
      <c r="IH204" s="80"/>
      <c r="II204" s="80"/>
      <c r="IJ204" s="80"/>
      <c r="IK204" s="80"/>
      <c r="IL204" s="80"/>
      <c r="IM204" s="80"/>
      <c r="IN204" s="80"/>
      <c r="IO204" s="80"/>
      <c r="IP204" s="80"/>
      <c r="IQ204" s="80"/>
      <c r="IR204" s="80"/>
      <c r="IS204" s="80"/>
      <c r="IT204" s="80"/>
      <c r="IU204" s="80"/>
      <c r="IV204" s="80"/>
    </row>
    <row r="205" spans="1:256" ht="12" thickBot="1" x14ac:dyDescent="0.25">
      <c r="A205" s="62"/>
      <c r="B205" s="146"/>
      <c r="C205" s="132"/>
      <c r="D205" s="144" t="s">
        <v>336</v>
      </c>
      <c r="E205" s="144"/>
      <c r="F205" s="145"/>
      <c r="G205" s="62"/>
      <c r="H205" s="62"/>
      <c r="I205" s="62"/>
      <c r="J205" s="62"/>
      <c r="K205" s="62"/>
      <c r="L205" s="62"/>
    </row>
    <row r="206" spans="1:256" x14ac:dyDescent="0.2">
      <c r="A206" s="62"/>
      <c r="B206" s="270" t="s">
        <v>267</v>
      </c>
      <c r="C206" s="246"/>
      <c r="D206" s="144" t="s">
        <v>451</v>
      </c>
      <c r="E206" s="144"/>
      <c r="F206" s="144"/>
      <c r="G206" s="246"/>
      <c r="H206" s="246"/>
      <c r="I206" s="246"/>
      <c r="J206" s="246"/>
      <c r="K206" s="103"/>
      <c r="L206" s="203"/>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c r="CN206" s="144"/>
      <c r="CO206" s="144"/>
      <c r="CP206" s="144"/>
      <c r="CQ206" s="144"/>
      <c r="CR206" s="144"/>
      <c r="CS206" s="144"/>
      <c r="CT206" s="144"/>
      <c r="CU206" s="144"/>
      <c r="CV206" s="144"/>
      <c r="CW206" s="144"/>
      <c r="CX206" s="144"/>
      <c r="CY206" s="144"/>
      <c r="CZ206" s="144"/>
      <c r="DA206" s="144"/>
      <c r="DB206" s="144"/>
      <c r="DC206" s="144"/>
      <c r="DD206" s="144"/>
      <c r="DE206" s="144"/>
      <c r="DF206" s="144"/>
      <c r="DG206" s="144"/>
      <c r="DH206" s="144"/>
      <c r="DI206" s="144"/>
      <c r="DJ206" s="144"/>
      <c r="DK206" s="144"/>
      <c r="DL206" s="144"/>
      <c r="DM206" s="144"/>
      <c r="DN206" s="144"/>
      <c r="DO206" s="144"/>
      <c r="DP206" s="144"/>
      <c r="DQ206" s="144"/>
      <c r="DR206" s="144"/>
      <c r="DS206" s="144"/>
      <c r="DT206" s="144"/>
      <c r="DU206" s="144"/>
      <c r="DV206" s="144"/>
      <c r="DW206" s="144"/>
      <c r="DX206" s="144"/>
      <c r="DY206" s="144"/>
      <c r="DZ206" s="144"/>
      <c r="EA206" s="144"/>
      <c r="EB206" s="144"/>
      <c r="EC206" s="144"/>
      <c r="ED206" s="144"/>
      <c r="EE206" s="144"/>
      <c r="EF206" s="144"/>
      <c r="EG206" s="144"/>
      <c r="EH206" s="144"/>
      <c r="EI206" s="144"/>
      <c r="EJ206" s="144"/>
      <c r="EK206" s="144"/>
      <c r="EL206" s="144"/>
      <c r="EM206" s="144"/>
      <c r="EN206" s="144"/>
      <c r="EO206" s="144"/>
      <c r="EP206" s="144"/>
      <c r="EQ206" s="144"/>
      <c r="ER206" s="144"/>
      <c r="ES206" s="144"/>
      <c r="ET206" s="144"/>
      <c r="EU206" s="144"/>
      <c r="EV206" s="144"/>
      <c r="EW206" s="144"/>
      <c r="EX206" s="144"/>
      <c r="EY206" s="144"/>
      <c r="EZ206" s="144"/>
      <c r="FA206" s="144"/>
      <c r="FB206" s="144"/>
      <c r="FC206" s="144"/>
      <c r="FD206" s="144"/>
      <c r="FE206" s="144"/>
      <c r="FF206" s="144"/>
      <c r="FG206" s="144"/>
      <c r="FH206" s="144"/>
      <c r="FI206" s="144"/>
      <c r="FJ206" s="144"/>
      <c r="FK206" s="144"/>
      <c r="FL206" s="144"/>
      <c r="FM206" s="144"/>
      <c r="FN206" s="144"/>
      <c r="FO206" s="144"/>
      <c r="FP206" s="144"/>
      <c r="FQ206" s="144"/>
      <c r="FR206" s="144"/>
      <c r="FS206" s="144"/>
      <c r="FT206" s="144"/>
      <c r="FU206" s="144"/>
      <c r="FV206" s="144"/>
      <c r="FW206" s="144"/>
      <c r="FX206" s="144"/>
      <c r="FY206" s="144"/>
      <c r="FZ206" s="144"/>
      <c r="GA206" s="144"/>
      <c r="GB206" s="144"/>
      <c r="GC206" s="144"/>
      <c r="GD206" s="144"/>
      <c r="GE206" s="144"/>
      <c r="GF206" s="144"/>
      <c r="GG206" s="144"/>
      <c r="GH206" s="144"/>
      <c r="GI206" s="144"/>
      <c r="GJ206" s="144"/>
      <c r="GK206" s="144"/>
      <c r="GL206" s="144"/>
      <c r="GM206" s="144"/>
      <c r="GN206" s="144"/>
      <c r="GO206" s="144"/>
      <c r="GP206" s="144"/>
      <c r="GQ206" s="144"/>
      <c r="GR206" s="144"/>
      <c r="GS206" s="144"/>
      <c r="GT206" s="144"/>
      <c r="GU206" s="144"/>
      <c r="GV206" s="144"/>
      <c r="GW206" s="144"/>
      <c r="GX206" s="144"/>
      <c r="GY206" s="144"/>
      <c r="GZ206" s="144"/>
      <c r="HA206" s="144"/>
      <c r="HB206" s="144"/>
      <c r="HC206" s="144"/>
      <c r="HD206" s="144"/>
      <c r="HE206" s="144"/>
      <c r="HF206" s="144"/>
      <c r="HG206" s="144"/>
      <c r="HH206" s="144"/>
      <c r="HI206" s="144"/>
      <c r="HJ206" s="144"/>
      <c r="HK206" s="144"/>
      <c r="HL206" s="144"/>
      <c r="HM206" s="144"/>
      <c r="HN206" s="144"/>
      <c r="HO206" s="144"/>
      <c r="HP206" s="144"/>
      <c r="HQ206" s="144"/>
      <c r="HR206" s="144"/>
      <c r="HS206" s="144"/>
      <c r="HT206" s="144"/>
      <c r="HU206" s="144"/>
      <c r="HV206" s="144"/>
      <c r="HW206" s="144"/>
      <c r="HX206" s="144"/>
      <c r="HY206" s="144"/>
      <c r="HZ206" s="144"/>
      <c r="IA206" s="144"/>
      <c r="IB206" s="144"/>
      <c r="IC206" s="144"/>
      <c r="ID206" s="144"/>
      <c r="IE206" s="144"/>
      <c r="IF206" s="144"/>
      <c r="IG206" s="144"/>
      <c r="IH206" s="144"/>
      <c r="II206" s="144"/>
      <c r="IJ206" s="144"/>
      <c r="IK206" s="144"/>
      <c r="IL206" s="144"/>
      <c r="IM206" s="144"/>
      <c r="IN206" s="144"/>
      <c r="IO206" s="144"/>
      <c r="IP206" s="144"/>
      <c r="IQ206" s="144"/>
      <c r="IR206" s="144"/>
      <c r="IS206" s="144"/>
      <c r="IT206" s="144"/>
      <c r="IU206" s="144"/>
      <c r="IV206" s="144"/>
    </row>
    <row r="207" spans="1:256" x14ac:dyDescent="0.2">
      <c r="A207" s="78"/>
      <c r="B207" s="84" t="s">
        <v>162</v>
      </c>
      <c r="C207" s="246"/>
      <c r="D207" s="144" t="s">
        <v>807</v>
      </c>
      <c r="E207" s="144"/>
      <c r="F207" s="144"/>
      <c r="G207" s="246"/>
      <c r="H207" s="246"/>
      <c r="I207" s="246"/>
      <c r="J207" s="246"/>
      <c r="K207" s="103"/>
      <c r="L207" s="203"/>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c r="CN207" s="144"/>
      <c r="CO207" s="144"/>
      <c r="CP207" s="144"/>
      <c r="CQ207" s="144"/>
      <c r="CR207" s="144"/>
      <c r="CS207" s="144"/>
      <c r="CT207" s="144"/>
      <c r="CU207" s="144"/>
      <c r="CV207" s="144"/>
      <c r="CW207" s="144"/>
      <c r="CX207" s="144"/>
      <c r="CY207" s="144"/>
      <c r="CZ207" s="144"/>
      <c r="DA207" s="144"/>
      <c r="DB207" s="144"/>
      <c r="DC207" s="144"/>
      <c r="DD207" s="144"/>
      <c r="DE207" s="144"/>
      <c r="DF207" s="144"/>
      <c r="DG207" s="144"/>
      <c r="DH207" s="144"/>
      <c r="DI207" s="144"/>
      <c r="DJ207" s="144"/>
      <c r="DK207" s="144"/>
      <c r="DL207" s="144"/>
      <c r="DM207" s="144"/>
      <c r="DN207" s="144"/>
      <c r="DO207" s="144"/>
      <c r="DP207" s="144"/>
      <c r="DQ207" s="144"/>
      <c r="DR207" s="144"/>
      <c r="DS207" s="144"/>
      <c r="DT207" s="144"/>
      <c r="DU207" s="144"/>
      <c r="DV207" s="144"/>
      <c r="DW207" s="144"/>
      <c r="DX207" s="144"/>
      <c r="DY207" s="144"/>
      <c r="DZ207" s="144"/>
      <c r="EA207" s="144"/>
      <c r="EB207" s="144"/>
      <c r="EC207" s="144"/>
      <c r="ED207" s="144"/>
      <c r="EE207" s="144"/>
      <c r="EF207" s="144"/>
      <c r="EG207" s="144"/>
      <c r="EH207" s="144"/>
      <c r="EI207" s="144"/>
      <c r="EJ207" s="144"/>
      <c r="EK207" s="144"/>
      <c r="EL207" s="144"/>
      <c r="EM207" s="144"/>
      <c r="EN207" s="144"/>
      <c r="EO207" s="144"/>
      <c r="EP207" s="144"/>
      <c r="EQ207" s="144"/>
      <c r="ER207" s="144"/>
      <c r="ES207" s="144"/>
      <c r="ET207" s="144"/>
      <c r="EU207" s="144"/>
      <c r="EV207" s="144"/>
      <c r="EW207" s="144"/>
      <c r="EX207" s="144"/>
      <c r="EY207" s="144"/>
      <c r="EZ207" s="144"/>
      <c r="FA207" s="144"/>
      <c r="FB207" s="144"/>
      <c r="FC207" s="144"/>
      <c r="FD207" s="144"/>
      <c r="FE207" s="144"/>
      <c r="FF207" s="144"/>
      <c r="FG207" s="144"/>
      <c r="FH207" s="144"/>
      <c r="FI207" s="144"/>
      <c r="FJ207" s="144"/>
      <c r="FK207" s="144"/>
      <c r="FL207" s="144"/>
      <c r="FM207" s="144"/>
      <c r="FN207" s="144"/>
      <c r="FO207" s="144"/>
      <c r="FP207" s="144"/>
      <c r="FQ207" s="144"/>
      <c r="FR207" s="144"/>
      <c r="FS207" s="144"/>
      <c r="FT207" s="144"/>
      <c r="FU207" s="144"/>
      <c r="FV207" s="144"/>
      <c r="FW207" s="144"/>
      <c r="FX207" s="144"/>
      <c r="FY207" s="144"/>
      <c r="FZ207" s="144"/>
      <c r="GA207" s="144"/>
      <c r="GB207" s="144"/>
      <c r="GC207" s="144"/>
      <c r="GD207" s="144"/>
      <c r="GE207" s="144"/>
      <c r="GF207" s="144"/>
      <c r="GG207" s="144"/>
      <c r="GH207" s="144"/>
      <c r="GI207" s="144"/>
      <c r="GJ207" s="144"/>
      <c r="GK207" s="144"/>
      <c r="GL207" s="144"/>
      <c r="GM207" s="144"/>
      <c r="GN207" s="144"/>
      <c r="GO207" s="144"/>
      <c r="GP207" s="144"/>
      <c r="GQ207" s="144"/>
      <c r="GR207" s="144"/>
      <c r="GS207" s="144"/>
      <c r="GT207" s="144"/>
      <c r="GU207" s="144"/>
      <c r="GV207" s="144"/>
      <c r="GW207" s="144"/>
      <c r="GX207" s="144"/>
      <c r="GY207" s="144"/>
      <c r="GZ207" s="144"/>
      <c r="HA207" s="144"/>
      <c r="HB207" s="144"/>
      <c r="HC207" s="144"/>
      <c r="HD207" s="144"/>
      <c r="HE207" s="144"/>
      <c r="HF207" s="144"/>
      <c r="HG207" s="144"/>
      <c r="HH207" s="144"/>
      <c r="HI207" s="144"/>
      <c r="HJ207" s="144"/>
      <c r="HK207" s="144"/>
      <c r="HL207" s="144"/>
      <c r="HM207" s="144"/>
      <c r="HN207" s="144"/>
      <c r="HO207" s="144"/>
      <c r="HP207" s="144"/>
      <c r="HQ207" s="144"/>
      <c r="HR207" s="144"/>
      <c r="HS207" s="144"/>
      <c r="HT207" s="144"/>
      <c r="HU207" s="144"/>
      <c r="HV207" s="144"/>
      <c r="HW207" s="144"/>
      <c r="HX207" s="144"/>
      <c r="HY207" s="144"/>
      <c r="HZ207" s="144"/>
      <c r="IA207" s="144"/>
      <c r="IB207" s="144"/>
      <c r="IC207" s="144"/>
      <c r="ID207" s="144"/>
      <c r="IE207" s="144"/>
      <c r="IF207" s="144"/>
      <c r="IG207" s="144"/>
      <c r="IH207" s="144"/>
      <c r="II207" s="144"/>
      <c r="IJ207" s="144"/>
      <c r="IK207" s="144"/>
      <c r="IL207" s="144"/>
      <c r="IM207" s="144"/>
      <c r="IN207" s="144"/>
      <c r="IO207" s="144"/>
      <c r="IP207" s="144"/>
      <c r="IQ207" s="144"/>
      <c r="IR207" s="144"/>
      <c r="IS207" s="144"/>
      <c r="IT207" s="144"/>
      <c r="IU207" s="144"/>
      <c r="IV207" s="144"/>
    </row>
    <row r="208" spans="1:256" x14ac:dyDescent="0.2">
      <c r="A208" s="78"/>
      <c r="B208" s="84" t="s">
        <v>163</v>
      </c>
      <c r="C208" s="271"/>
      <c r="D208" s="885" t="s">
        <v>157</v>
      </c>
      <c r="E208" s="885"/>
      <c r="F208" s="885"/>
      <c r="G208" s="885"/>
      <c r="H208" s="885"/>
      <c r="I208" s="885"/>
      <c r="J208" s="885"/>
      <c r="K208" s="885"/>
      <c r="L208" s="885"/>
      <c r="M208" s="271"/>
      <c r="N208" s="271"/>
      <c r="O208" s="271"/>
      <c r="P208" s="271"/>
      <c r="Q208" s="271"/>
      <c r="R208" s="271"/>
      <c r="S208" s="271"/>
      <c r="T208" s="271"/>
      <c r="U208" s="271"/>
      <c r="V208" s="271"/>
      <c r="W208" s="271"/>
      <c r="X208" s="271"/>
      <c r="Y208" s="271"/>
      <c r="Z208" s="271"/>
      <c r="AA208" s="271"/>
      <c r="AB208" s="271"/>
      <c r="AC208" s="271"/>
      <c r="AD208" s="271"/>
      <c r="AE208" s="271"/>
      <c r="AF208" s="271"/>
      <c r="AG208" s="271"/>
      <c r="AH208" s="271"/>
      <c r="AI208" s="271"/>
      <c r="AJ208" s="271"/>
      <c r="AK208" s="271"/>
      <c r="AL208" s="271"/>
      <c r="AM208" s="271"/>
      <c r="AN208" s="271"/>
      <c r="AO208" s="271"/>
      <c r="AP208" s="271"/>
      <c r="AQ208" s="271"/>
      <c r="AR208" s="271"/>
      <c r="AS208" s="271"/>
      <c r="AT208" s="271"/>
      <c r="AU208" s="271"/>
      <c r="AV208" s="271"/>
      <c r="AW208" s="271"/>
      <c r="AX208" s="271"/>
      <c r="AY208" s="271"/>
      <c r="AZ208" s="271"/>
      <c r="BA208" s="271"/>
      <c r="BB208" s="271"/>
      <c r="BC208" s="271"/>
      <c r="BD208" s="271"/>
      <c r="BE208" s="271"/>
      <c r="BF208" s="271"/>
      <c r="BG208" s="271"/>
      <c r="BH208" s="271"/>
      <c r="BI208" s="271"/>
      <c r="BJ208" s="271"/>
      <c r="BK208" s="271"/>
      <c r="BL208" s="271"/>
      <c r="BM208" s="271"/>
      <c r="BN208" s="271"/>
      <c r="BO208" s="271"/>
      <c r="BP208" s="271"/>
      <c r="BQ208" s="271"/>
      <c r="BR208" s="271"/>
      <c r="BS208" s="271"/>
      <c r="BT208" s="271"/>
      <c r="BU208" s="271"/>
      <c r="BV208" s="271"/>
      <c r="BW208" s="271"/>
      <c r="BX208" s="271"/>
      <c r="BY208" s="271"/>
      <c r="BZ208" s="271"/>
      <c r="CA208" s="271"/>
      <c r="CB208" s="271"/>
      <c r="CC208" s="271"/>
      <c r="CD208" s="271"/>
      <c r="CE208" s="271"/>
      <c r="CF208" s="271"/>
      <c r="CG208" s="271"/>
      <c r="CH208" s="271"/>
      <c r="CI208" s="271"/>
      <c r="CJ208" s="271"/>
      <c r="CK208" s="271"/>
      <c r="CL208" s="271"/>
      <c r="CM208" s="271"/>
      <c r="CN208" s="271"/>
      <c r="CO208" s="271"/>
      <c r="CP208" s="271"/>
      <c r="CQ208" s="271"/>
      <c r="CR208" s="271"/>
      <c r="CS208" s="271"/>
      <c r="CT208" s="271"/>
      <c r="CU208" s="271"/>
      <c r="CV208" s="271"/>
      <c r="CW208" s="271"/>
      <c r="CX208" s="271"/>
      <c r="CY208" s="271"/>
      <c r="CZ208" s="271"/>
      <c r="DA208" s="271"/>
      <c r="DB208" s="271"/>
      <c r="DC208" s="271"/>
      <c r="DD208" s="271"/>
      <c r="DE208" s="271"/>
      <c r="DF208" s="271"/>
      <c r="DG208" s="271"/>
      <c r="DH208" s="271"/>
      <c r="DI208" s="271"/>
      <c r="DJ208" s="271"/>
      <c r="DK208" s="271"/>
      <c r="DL208" s="271"/>
      <c r="DM208" s="271"/>
      <c r="DN208" s="271"/>
      <c r="DO208" s="271"/>
      <c r="DP208" s="271"/>
      <c r="DQ208" s="271"/>
      <c r="DR208" s="271"/>
      <c r="DS208" s="271"/>
      <c r="DT208" s="271"/>
      <c r="DU208" s="271"/>
      <c r="DV208" s="271"/>
      <c r="DW208" s="271"/>
      <c r="DX208" s="271"/>
      <c r="DY208" s="271"/>
      <c r="DZ208" s="271"/>
      <c r="EA208" s="271"/>
      <c r="EB208" s="271"/>
      <c r="EC208" s="271"/>
      <c r="ED208" s="271"/>
      <c r="EE208" s="271"/>
      <c r="EF208" s="271"/>
      <c r="EG208" s="271"/>
      <c r="EH208" s="271"/>
      <c r="EI208" s="271"/>
      <c r="EJ208" s="271"/>
      <c r="EK208" s="271"/>
      <c r="EL208" s="271"/>
      <c r="EM208" s="271"/>
      <c r="EN208" s="271"/>
      <c r="EO208" s="271"/>
      <c r="EP208" s="271"/>
      <c r="EQ208" s="271"/>
      <c r="ER208" s="271"/>
      <c r="ES208" s="271"/>
      <c r="ET208" s="271"/>
      <c r="EU208" s="271"/>
      <c r="EV208" s="271"/>
      <c r="EW208" s="271"/>
      <c r="EX208" s="271"/>
      <c r="EY208" s="271"/>
      <c r="EZ208" s="271"/>
      <c r="FA208" s="271"/>
      <c r="FB208" s="271"/>
      <c r="FC208" s="271"/>
      <c r="FD208" s="271"/>
      <c r="FE208" s="271"/>
      <c r="FF208" s="271"/>
      <c r="FG208" s="271"/>
      <c r="FH208" s="271"/>
      <c r="FI208" s="271"/>
      <c r="FJ208" s="271"/>
      <c r="FK208" s="271"/>
      <c r="FL208" s="271"/>
      <c r="FM208" s="271"/>
      <c r="FN208" s="271"/>
      <c r="FO208" s="271"/>
      <c r="FP208" s="271"/>
      <c r="FQ208" s="271"/>
      <c r="FR208" s="271"/>
      <c r="FS208" s="271"/>
      <c r="FT208" s="271"/>
      <c r="FU208" s="271"/>
      <c r="FV208" s="271"/>
      <c r="FW208" s="271"/>
      <c r="FX208" s="271"/>
      <c r="FY208" s="271"/>
      <c r="FZ208" s="271"/>
      <c r="GA208" s="271"/>
      <c r="GB208" s="271"/>
      <c r="GC208" s="271"/>
      <c r="GD208" s="271"/>
      <c r="GE208" s="271"/>
      <c r="GF208" s="271"/>
      <c r="GG208" s="271"/>
      <c r="GH208" s="271"/>
      <c r="GI208" s="271"/>
      <c r="GJ208" s="271"/>
      <c r="GK208" s="271"/>
      <c r="GL208" s="271"/>
      <c r="GM208" s="271"/>
      <c r="GN208" s="271"/>
      <c r="GO208" s="271"/>
      <c r="GP208" s="271"/>
      <c r="GQ208" s="271"/>
      <c r="GR208" s="271"/>
      <c r="GS208" s="271"/>
      <c r="GT208" s="271"/>
      <c r="GU208" s="271"/>
      <c r="GV208" s="271"/>
      <c r="GW208" s="271"/>
      <c r="GX208" s="271"/>
      <c r="GY208" s="271"/>
      <c r="GZ208" s="271"/>
      <c r="HA208" s="271"/>
      <c r="HB208" s="271"/>
      <c r="HC208" s="271"/>
      <c r="HD208" s="271"/>
      <c r="HE208" s="271"/>
      <c r="HF208" s="271"/>
      <c r="HG208" s="271"/>
      <c r="HH208" s="271"/>
      <c r="HI208" s="271"/>
      <c r="HJ208" s="271"/>
      <c r="HK208" s="271"/>
      <c r="HL208" s="271"/>
      <c r="HM208" s="271"/>
      <c r="HN208" s="271"/>
      <c r="HO208" s="271"/>
      <c r="HP208" s="271"/>
      <c r="HQ208" s="271"/>
      <c r="HR208" s="271"/>
      <c r="HS208" s="271"/>
      <c r="HT208" s="271"/>
      <c r="HU208" s="271"/>
      <c r="HV208" s="271"/>
      <c r="HW208" s="271"/>
      <c r="HX208" s="271"/>
      <c r="HY208" s="271"/>
      <c r="HZ208" s="271"/>
      <c r="IA208" s="271"/>
      <c r="IB208" s="271"/>
      <c r="IC208" s="271"/>
      <c r="ID208" s="271"/>
      <c r="IE208" s="271"/>
      <c r="IF208" s="271"/>
      <c r="IG208" s="271"/>
      <c r="IH208" s="271"/>
      <c r="II208" s="271"/>
      <c r="IJ208" s="271"/>
      <c r="IK208" s="271"/>
      <c r="IL208" s="271"/>
      <c r="IM208" s="271"/>
      <c r="IN208" s="271"/>
      <c r="IO208" s="271"/>
      <c r="IP208" s="271"/>
      <c r="IQ208" s="271"/>
      <c r="IR208" s="271"/>
      <c r="IS208" s="271"/>
      <c r="IT208" s="271"/>
      <c r="IU208" s="271"/>
      <c r="IV208" s="271"/>
    </row>
    <row r="209" spans="1:256" s="144" customFormat="1" x14ac:dyDescent="0.2">
      <c r="A209" s="142"/>
      <c r="B209" s="80"/>
      <c r="C209" s="104"/>
      <c r="D209" s="80" t="s">
        <v>559</v>
      </c>
      <c r="E209" s="80"/>
      <c r="F209" s="80"/>
      <c r="G209" s="65"/>
      <c r="H209" s="65"/>
      <c r="I209" s="65"/>
      <c r="J209" s="65"/>
      <c r="K209" s="215"/>
      <c r="L209" s="65"/>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0"/>
      <c r="CB209" s="80"/>
      <c r="CC209" s="80"/>
      <c r="CD209" s="80"/>
      <c r="CE209" s="80"/>
      <c r="CF209" s="80"/>
      <c r="CG209" s="80"/>
      <c r="CH209" s="80"/>
      <c r="CI209" s="80"/>
      <c r="CJ209" s="80"/>
      <c r="CK209" s="80"/>
      <c r="CL209" s="80"/>
      <c r="CM209" s="80"/>
      <c r="CN209" s="80"/>
      <c r="CO209" s="80"/>
      <c r="CP209" s="80"/>
      <c r="CQ209" s="80"/>
      <c r="CR209" s="80"/>
      <c r="CS209" s="80"/>
      <c r="CT209" s="80"/>
      <c r="CU209" s="80"/>
      <c r="CV209" s="80"/>
      <c r="CW209" s="80"/>
      <c r="CX209" s="80"/>
      <c r="CY209" s="80"/>
      <c r="CZ209" s="80"/>
      <c r="DA209" s="80"/>
      <c r="DB209" s="80"/>
      <c r="DC209" s="80"/>
      <c r="DD209" s="80"/>
      <c r="DE209" s="80"/>
      <c r="DF209" s="80"/>
      <c r="DG209" s="80"/>
      <c r="DH209" s="80"/>
      <c r="DI209" s="80"/>
      <c r="DJ209" s="80"/>
      <c r="DK209" s="80"/>
      <c r="DL209" s="80"/>
      <c r="DM209" s="80"/>
      <c r="DN209" s="80"/>
      <c r="DO209" s="80"/>
      <c r="DP209" s="80"/>
      <c r="DQ209" s="80"/>
      <c r="DR209" s="80"/>
      <c r="DS209" s="80"/>
      <c r="DT209" s="80"/>
      <c r="DU209" s="80"/>
      <c r="DV209" s="80"/>
      <c r="DW209" s="80"/>
      <c r="DX209" s="80"/>
      <c r="DY209" s="80"/>
      <c r="DZ209" s="80"/>
      <c r="EA209" s="80"/>
      <c r="EB209" s="80"/>
      <c r="EC209" s="80"/>
      <c r="ED209" s="80"/>
      <c r="EE209" s="80"/>
      <c r="EF209" s="80"/>
      <c r="EG209" s="80"/>
      <c r="EH209" s="80"/>
      <c r="EI209" s="80"/>
      <c r="EJ209" s="80"/>
      <c r="EK209" s="80"/>
      <c r="EL209" s="80"/>
      <c r="EM209" s="80"/>
      <c r="EN209" s="80"/>
      <c r="EO209" s="80"/>
      <c r="EP209" s="80"/>
      <c r="EQ209" s="80"/>
      <c r="ER209" s="80"/>
      <c r="ES209" s="80"/>
      <c r="ET209" s="80"/>
      <c r="EU209" s="80"/>
      <c r="EV209" s="80"/>
      <c r="EW209" s="80"/>
      <c r="EX209" s="80"/>
      <c r="EY209" s="80"/>
      <c r="EZ209" s="80"/>
      <c r="FA209" s="80"/>
      <c r="FB209" s="80"/>
      <c r="FC209" s="80"/>
      <c r="FD209" s="80"/>
      <c r="FE209" s="80"/>
      <c r="FF209" s="80"/>
      <c r="FG209" s="80"/>
      <c r="FH209" s="80"/>
      <c r="FI209" s="80"/>
      <c r="FJ209" s="80"/>
      <c r="FK209" s="80"/>
      <c r="FL209" s="80"/>
      <c r="FM209" s="80"/>
      <c r="FN209" s="80"/>
      <c r="FO209" s="80"/>
      <c r="FP209" s="80"/>
      <c r="FQ209" s="80"/>
      <c r="FR209" s="80"/>
      <c r="FS209" s="80"/>
      <c r="FT209" s="80"/>
      <c r="FU209" s="80"/>
      <c r="FV209" s="80"/>
      <c r="FW209" s="80"/>
      <c r="FX209" s="80"/>
      <c r="FY209" s="80"/>
      <c r="FZ209" s="80"/>
      <c r="GA209" s="80"/>
      <c r="GB209" s="80"/>
      <c r="GC209" s="80"/>
      <c r="GD209" s="80"/>
      <c r="GE209" s="80"/>
      <c r="GF209" s="80"/>
      <c r="GG209" s="80"/>
      <c r="GH209" s="80"/>
      <c r="GI209" s="80"/>
      <c r="GJ209" s="80"/>
      <c r="GK209" s="80"/>
      <c r="GL209" s="80"/>
      <c r="GM209" s="80"/>
      <c r="GN209" s="80"/>
      <c r="GO209" s="80"/>
      <c r="GP209" s="80"/>
      <c r="GQ209" s="80"/>
      <c r="GR209" s="80"/>
      <c r="GS209" s="80"/>
      <c r="GT209" s="80"/>
      <c r="GU209" s="80"/>
      <c r="GV209" s="80"/>
      <c r="GW209" s="80"/>
      <c r="GX209" s="80"/>
      <c r="GY209" s="80"/>
      <c r="GZ209" s="80"/>
      <c r="HA209" s="80"/>
      <c r="HB209" s="80"/>
      <c r="HC209" s="80"/>
      <c r="HD209" s="80"/>
      <c r="HE209" s="80"/>
      <c r="HF209" s="80"/>
      <c r="HG209" s="80"/>
      <c r="HH209" s="80"/>
      <c r="HI209" s="80"/>
      <c r="HJ209" s="80"/>
      <c r="HK209" s="80"/>
      <c r="HL209" s="80"/>
      <c r="HM209" s="80"/>
      <c r="HN209" s="80"/>
      <c r="HO209" s="80"/>
      <c r="HP209" s="80"/>
      <c r="HQ209" s="80"/>
      <c r="HR209" s="80"/>
      <c r="HS209" s="80"/>
      <c r="HT209" s="80"/>
      <c r="HU209" s="80"/>
      <c r="HV209" s="80"/>
      <c r="HW209" s="80"/>
      <c r="HX209" s="80"/>
      <c r="HY209" s="80"/>
      <c r="HZ209" s="80"/>
      <c r="IA209" s="80"/>
      <c r="IB209" s="80"/>
      <c r="IC209" s="80"/>
      <c r="ID209" s="80"/>
      <c r="IE209" s="80"/>
      <c r="IF209" s="80"/>
      <c r="IG209" s="80"/>
      <c r="IH209" s="80"/>
      <c r="II209" s="80"/>
      <c r="IJ209" s="80"/>
      <c r="IK209" s="80"/>
      <c r="IL209" s="80"/>
      <c r="IM209" s="80"/>
      <c r="IN209" s="80"/>
      <c r="IO209" s="80"/>
      <c r="IP209" s="80"/>
      <c r="IQ209" s="80"/>
      <c r="IR209" s="80"/>
      <c r="IS209" s="80"/>
      <c r="IT209" s="80"/>
      <c r="IU209" s="80"/>
      <c r="IV209" s="80"/>
    </row>
    <row r="210" spans="1:256" s="144" customFormat="1" x14ac:dyDescent="0.2">
      <c r="A210" s="142"/>
      <c r="B210" s="80"/>
      <c r="C210" s="104"/>
      <c r="D210" s="80" t="s">
        <v>11</v>
      </c>
      <c r="E210" s="80" t="s">
        <v>561</v>
      </c>
      <c r="F210" s="80"/>
      <c r="G210" s="65"/>
      <c r="H210" s="65"/>
      <c r="I210" s="65"/>
      <c r="J210" s="65"/>
      <c r="K210" s="215"/>
      <c r="L210" s="65"/>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80"/>
      <c r="CN210" s="80"/>
      <c r="CO210" s="80"/>
      <c r="CP210" s="80"/>
      <c r="CQ210" s="80"/>
      <c r="CR210" s="80"/>
      <c r="CS210" s="80"/>
      <c r="CT210" s="80"/>
      <c r="CU210" s="80"/>
      <c r="CV210" s="80"/>
      <c r="CW210" s="80"/>
      <c r="CX210" s="80"/>
      <c r="CY210" s="80"/>
      <c r="CZ210" s="80"/>
      <c r="DA210" s="80"/>
      <c r="DB210" s="80"/>
      <c r="DC210" s="80"/>
      <c r="DD210" s="80"/>
      <c r="DE210" s="80"/>
      <c r="DF210" s="80"/>
      <c r="DG210" s="80"/>
      <c r="DH210" s="80"/>
      <c r="DI210" s="80"/>
      <c r="DJ210" s="80"/>
      <c r="DK210" s="80"/>
      <c r="DL210" s="80"/>
      <c r="DM210" s="80"/>
      <c r="DN210" s="80"/>
      <c r="DO210" s="80"/>
      <c r="DP210" s="80"/>
      <c r="DQ210" s="80"/>
      <c r="DR210" s="80"/>
      <c r="DS210" s="80"/>
      <c r="DT210" s="80"/>
      <c r="DU210" s="80"/>
      <c r="DV210" s="80"/>
      <c r="DW210" s="80"/>
      <c r="DX210" s="80"/>
      <c r="DY210" s="80"/>
      <c r="DZ210" s="80"/>
      <c r="EA210" s="80"/>
      <c r="EB210" s="80"/>
      <c r="EC210" s="80"/>
      <c r="ED210" s="80"/>
      <c r="EE210" s="80"/>
      <c r="EF210" s="80"/>
      <c r="EG210" s="80"/>
      <c r="EH210" s="80"/>
      <c r="EI210" s="80"/>
      <c r="EJ210" s="80"/>
      <c r="EK210" s="80"/>
      <c r="EL210" s="80"/>
      <c r="EM210" s="80"/>
      <c r="EN210" s="80"/>
      <c r="EO210" s="80"/>
      <c r="EP210" s="80"/>
      <c r="EQ210" s="80"/>
      <c r="ER210" s="80"/>
      <c r="ES210" s="80"/>
      <c r="ET210" s="80"/>
      <c r="EU210" s="80"/>
      <c r="EV210" s="80"/>
      <c r="EW210" s="80"/>
      <c r="EX210" s="80"/>
      <c r="EY210" s="80"/>
      <c r="EZ210" s="80"/>
      <c r="FA210" s="80"/>
      <c r="FB210" s="80"/>
      <c r="FC210" s="80"/>
      <c r="FD210" s="80"/>
      <c r="FE210" s="80"/>
      <c r="FF210" s="80"/>
      <c r="FG210" s="80"/>
      <c r="FH210" s="80"/>
      <c r="FI210" s="80"/>
      <c r="FJ210" s="80"/>
      <c r="FK210" s="80"/>
      <c r="FL210" s="80"/>
      <c r="FM210" s="80"/>
      <c r="FN210" s="80"/>
      <c r="FO210" s="80"/>
      <c r="FP210" s="80"/>
      <c r="FQ210" s="80"/>
      <c r="FR210" s="80"/>
      <c r="FS210" s="80"/>
      <c r="FT210" s="80"/>
      <c r="FU210" s="80"/>
      <c r="FV210" s="80"/>
      <c r="FW210" s="80"/>
      <c r="FX210" s="80"/>
      <c r="FY210" s="80"/>
      <c r="FZ210" s="80"/>
      <c r="GA210" s="80"/>
      <c r="GB210" s="80"/>
      <c r="GC210" s="80"/>
      <c r="GD210" s="80"/>
      <c r="GE210" s="80"/>
      <c r="GF210" s="80"/>
      <c r="GG210" s="80"/>
      <c r="GH210" s="80"/>
      <c r="GI210" s="80"/>
      <c r="GJ210" s="80"/>
      <c r="GK210" s="80"/>
      <c r="GL210" s="80"/>
      <c r="GM210" s="80"/>
      <c r="GN210" s="80"/>
      <c r="GO210" s="80"/>
      <c r="GP210" s="80"/>
      <c r="GQ210" s="80"/>
      <c r="GR210" s="80"/>
      <c r="GS210" s="80"/>
      <c r="GT210" s="80"/>
      <c r="GU210" s="80"/>
      <c r="GV210" s="80"/>
      <c r="GW210" s="80"/>
      <c r="GX210" s="80"/>
      <c r="GY210" s="80"/>
      <c r="GZ210" s="80"/>
      <c r="HA210" s="80"/>
      <c r="HB210" s="80"/>
      <c r="HC210" s="80"/>
      <c r="HD210" s="80"/>
      <c r="HE210" s="80"/>
      <c r="HF210" s="80"/>
      <c r="HG210" s="80"/>
      <c r="HH210" s="80"/>
      <c r="HI210" s="80"/>
      <c r="HJ210" s="80"/>
      <c r="HK210" s="80"/>
      <c r="HL210" s="80"/>
      <c r="HM210" s="80"/>
      <c r="HN210" s="80"/>
      <c r="HO210" s="80"/>
      <c r="HP210" s="80"/>
      <c r="HQ210" s="80"/>
      <c r="HR210" s="80"/>
      <c r="HS210" s="80"/>
      <c r="HT210" s="80"/>
      <c r="HU210" s="80"/>
      <c r="HV210" s="80"/>
      <c r="HW210" s="80"/>
      <c r="HX210" s="80"/>
      <c r="HY210" s="80"/>
      <c r="HZ210" s="80"/>
      <c r="IA210" s="80"/>
      <c r="IB210" s="80"/>
      <c r="IC210" s="80"/>
      <c r="ID210" s="80"/>
      <c r="IE210" s="80"/>
      <c r="IF210" s="80"/>
      <c r="IG210" s="80"/>
      <c r="IH210" s="80"/>
      <c r="II210" s="80"/>
      <c r="IJ210" s="80"/>
      <c r="IK210" s="80"/>
      <c r="IL210" s="80"/>
      <c r="IM210" s="80"/>
      <c r="IN210" s="80"/>
      <c r="IO210" s="80"/>
      <c r="IP210" s="80"/>
      <c r="IQ210" s="80"/>
      <c r="IR210" s="80"/>
      <c r="IS210" s="80"/>
      <c r="IT210" s="80"/>
      <c r="IU210" s="80"/>
      <c r="IV210" s="80"/>
    </row>
    <row r="211" spans="1:256" s="271" customFormat="1" x14ac:dyDescent="0.2">
      <c r="B211" s="84" t="s">
        <v>164</v>
      </c>
      <c r="C211" s="85"/>
      <c r="D211" s="885" t="s">
        <v>337</v>
      </c>
      <c r="E211" s="885"/>
      <c r="F211" s="885"/>
      <c r="G211" s="885"/>
      <c r="H211" s="885"/>
      <c r="I211" s="885"/>
      <c r="J211" s="885"/>
      <c r="K211" s="885"/>
      <c r="L211" s="885"/>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80"/>
      <c r="CX211" s="80"/>
      <c r="CY211" s="80"/>
      <c r="CZ211" s="80"/>
      <c r="DA211" s="80"/>
      <c r="DB211" s="80"/>
      <c r="DC211" s="80"/>
      <c r="DD211" s="80"/>
      <c r="DE211" s="80"/>
      <c r="DF211" s="80"/>
      <c r="DG211" s="80"/>
      <c r="DH211" s="80"/>
      <c r="DI211" s="80"/>
      <c r="DJ211" s="80"/>
      <c r="DK211" s="80"/>
      <c r="DL211" s="80"/>
      <c r="DM211" s="80"/>
      <c r="DN211" s="80"/>
      <c r="DO211" s="80"/>
      <c r="DP211" s="80"/>
      <c r="DQ211" s="80"/>
      <c r="DR211" s="80"/>
      <c r="DS211" s="80"/>
      <c r="DT211" s="80"/>
      <c r="DU211" s="80"/>
      <c r="DV211" s="80"/>
      <c r="DW211" s="80"/>
      <c r="DX211" s="80"/>
      <c r="DY211" s="80"/>
      <c r="DZ211" s="80"/>
      <c r="EA211" s="80"/>
      <c r="EB211" s="80"/>
      <c r="EC211" s="80"/>
      <c r="ED211" s="80"/>
      <c r="EE211" s="80"/>
      <c r="EF211" s="80"/>
      <c r="EG211" s="80"/>
      <c r="EH211" s="80"/>
      <c r="EI211" s="80"/>
      <c r="EJ211" s="80"/>
      <c r="EK211" s="80"/>
      <c r="EL211" s="80"/>
      <c r="EM211" s="80"/>
      <c r="EN211" s="80"/>
      <c r="EO211" s="80"/>
      <c r="EP211" s="80"/>
      <c r="EQ211" s="80"/>
      <c r="ER211" s="80"/>
      <c r="ES211" s="80"/>
      <c r="ET211" s="80"/>
      <c r="EU211" s="80"/>
      <c r="EV211" s="80"/>
      <c r="EW211" s="80"/>
      <c r="EX211" s="80"/>
      <c r="EY211" s="80"/>
      <c r="EZ211" s="80"/>
      <c r="FA211" s="80"/>
      <c r="FB211" s="80"/>
      <c r="FC211" s="80"/>
      <c r="FD211" s="80"/>
      <c r="FE211" s="80"/>
      <c r="FF211" s="80"/>
      <c r="FG211" s="80"/>
      <c r="FH211" s="80"/>
      <c r="FI211" s="80"/>
      <c r="FJ211" s="80"/>
      <c r="FK211" s="80"/>
      <c r="FL211" s="80"/>
      <c r="FM211" s="80"/>
      <c r="FN211" s="80"/>
      <c r="FO211" s="80"/>
      <c r="FP211" s="80"/>
      <c r="FQ211" s="80"/>
      <c r="FR211" s="80"/>
      <c r="FS211" s="80"/>
      <c r="FT211" s="80"/>
      <c r="FU211" s="80"/>
      <c r="FV211" s="80"/>
      <c r="FW211" s="80"/>
      <c r="FX211" s="80"/>
      <c r="FY211" s="80"/>
      <c r="FZ211" s="80"/>
      <c r="GA211" s="80"/>
      <c r="GB211" s="80"/>
      <c r="GC211" s="80"/>
      <c r="GD211" s="80"/>
      <c r="GE211" s="80"/>
      <c r="GF211" s="80"/>
      <c r="GG211" s="80"/>
      <c r="GH211" s="80"/>
      <c r="GI211" s="80"/>
      <c r="GJ211" s="80"/>
      <c r="GK211" s="80"/>
      <c r="GL211" s="80"/>
      <c r="GM211" s="80"/>
      <c r="GN211" s="80"/>
      <c r="GO211" s="80"/>
      <c r="GP211" s="80"/>
      <c r="GQ211" s="80"/>
      <c r="GR211" s="80"/>
      <c r="GS211" s="80"/>
      <c r="GT211" s="80"/>
      <c r="GU211" s="80"/>
      <c r="GV211" s="80"/>
      <c r="GW211" s="80"/>
      <c r="GX211" s="80"/>
      <c r="GY211" s="80"/>
      <c r="GZ211" s="80"/>
      <c r="HA211" s="80"/>
      <c r="HB211" s="80"/>
      <c r="HC211" s="80"/>
      <c r="HD211" s="80"/>
      <c r="HE211" s="80"/>
      <c r="HF211" s="80"/>
      <c r="HG211" s="80"/>
      <c r="HH211" s="80"/>
      <c r="HI211" s="80"/>
      <c r="HJ211" s="80"/>
      <c r="HK211" s="80"/>
      <c r="HL211" s="80"/>
      <c r="HM211" s="80"/>
      <c r="HN211" s="80"/>
      <c r="HO211" s="80"/>
      <c r="HP211" s="80"/>
      <c r="HQ211" s="80"/>
      <c r="HR211" s="80"/>
      <c r="HS211" s="80"/>
      <c r="HT211" s="80"/>
      <c r="HU211" s="80"/>
      <c r="HV211" s="80"/>
      <c r="HW211" s="80"/>
      <c r="HX211" s="80"/>
      <c r="HY211" s="80"/>
      <c r="HZ211" s="80"/>
      <c r="IA211" s="80"/>
      <c r="IB211" s="80"/>
      <c r="IC211" s="80"/>
      <c r="ID211" s="80"/>
      <c r="IE211" s="80"/>
      <c r="IF211" s="80"/>
      <c r="IG211" s="80"/>
      <c r="IH211" s="80"/>
      <c r="II211" s="80"/>
      <c r="IJ211" s="80"/>
      <c r="IK211" s="80"/>
      <c r="IL211" s="80"/>
      <c r="IM211" s="80"/>
      <c r="IN211" s="80"/>
      <c r="IO211" s="80"/>
      <c r="IP211" s="80"/>
      <c r="IQ211" s="80"/>
      <c r="IR211" s="80"/>
      <c r="IS211" s="80"/>
      <c r="IT211" s="80"/>
      <c r="IU211" s="80"/>
      <c r="IV211" s="80"/>
    </row>
    <row r="212" spans="1:256" s="271" customFormat="1" ht="24" customHeight="1" x14ac:dyDescent="0.2">
      <c r="B212" s="84" t="s">
        <v>165</v>
      </c>
      <c r="C212" s="85"/>
      <c r="D212" s="885" t="s">
        <v>472</v>
      </c>
      <c r="E212" s="885"/>
      <c r="F212" s="885"/>
      <c r="G212" s="885"/>
      <c r="H212" s="885"/>
      <c r="I212" s="885"/>
      <c r="J212" s="885"/>
      <c r="K212" s="885"/>
      <c r="L212" s="885"/>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80"/>
      <c r="CN212" s="80"/>
      <c r="CO212" s="80"/>
      <c r="CP212" s="80"/>
      <c r="CQ212" s="80"/>
      <c r="CR212" s="80"/>
      <c r="CS212" s="80"/>
      <c r="CT212" s="80"/>
      <c r="CU212" s="80"/>
      <c r="CV212" s="80"/>
      <c r="CW212" s="80"/>
      <c r="CX212" s="80"/>
      <c r="CY212" s="80"/>
      <c r="CZ212" s="80"/>
      <c r="DA212" s="80"/>
      <c r="DB212" s="80"/>
      <c r="DC212" s="80"/>
      <c r="DD212" s="80"/>
      <c r="DE212" s="80"/>
      <c r="DF212" s="80"/>
      <c r="DG212" s="80"/>
      <c r="DH212" s="80"/>
      <c r="DI212" s="80"/>
      <c r="DJ212" s="80"/>
      <c r="DK212" s="80"/>
      <c r="DL212" s="80"/>
      <c r="DM212" s="80"/>
      <c r="DN212" s="80"/>
      <c r="DO212" s="80"/>
      <c r="DP212" s="80"/>
      <c r="DQ212" s="80"/>
      <c r="DR212" s="80"/>
      <c r="DS212" s="80"/>
      <c r="DT212" s="80"/>
      <c r="DU212" s="80"/>
      <c r="DV212" s="80"/>
      <c r="DW212" s="80"/>
      <c r="DX212" s="80"/>
      <c r="DY212" s="80"/>
      <c r="DZ212" s="80"/>
      <c r="EA212" s="80"/>
      <c r="EB212" s="80"/>
      <c r="EC212" s="80"/>
      <c r="ED212" s="80"/>
      <c r="EE212" s="80"/>
      <c r="EF212" s="80"/>
      <c r="EG212" s="80"/>
      <c r="EH212" s="80"/>
      <c r="EI212" s="80"/>
      <c r="EJ212" s="80"/>
      <c r="EK212" s="80"/>
      <c r="EL212" s="80"/>
      <c r="EM212" s="80"/>
      <c r="EN212" s="80"/>
      <c r="EO212" s="80"/>
      <c r="EP212" s="80"/>
      <c r="EQ212" s="80"/>
      <c r="ER212" s="80"/>
      <c r="ES212" s="80"/>
      <c r="ET212" s="80"/>
      <c r="EU212" s="80"/>
      <c r="EV212" s="80"/>
      <c r="EW212" s="80"/>
      <c r="EX212" s="80"/>
      <c r="EY212" s="80"/>
      <c r="EZ212" s="80"/>
      <c r="FA212" s="80"/>
      <c r="FB212" s="80"/>
      <c r="FC212" s="80"/>
      <c r="FD212" s="80"/>
      <c r="FE212" s="80"/>
      <c r="FF212" s="80"/>
      <c r="FG212" s="80"/>
      <c r="FH212" s="80"/>
      <c r="FI212" s="80"/>
      <c r="FJ212" s="80"/>
      <c r="FK212" s="80"/>
      <c r="FL212" s="80"/>
      <c r="FM212" s="80"/>
      <c r="FN212" s="80"/>
      <c r="FO212" s="80"/>
      <c r="FP212" s="80"/>
      <c r="FQ212" s="80"/>
      <c r="FR212" s="80"/>
      <c r="FS212" s="80"/>
      <c r="FT212" s="80"/>
      <c r="FU212" s="80"/>
      <c r="FV212" s="80"/>
      <c r="FW212" s="80"/>
      <c r="FX212" s="80"/>
      <c r="FY212" s="80"/>
      <c r="FZ212" s="80"/>
      <c r="GA212" s="80"/>
      <c r="GB212" s="80"/>
      <c r="GC212" s="80"/>
      <c r="GD212" s="80"/>
      <c r="GE212" s="80"/>
      <c r="GF212" s="80"/>
      <c r="GG212" s="80"/>
      <c r="GH212" s="80"/>
      <c r="GI212" s="80"/>
      <c r="GJ212" s="80"/>
      <c r="GK212" s="80"/>
      <c r="GL212" s="80"/>
      <c r="GM212" s="80"/>
      <c r="GN212" s="80"/>
      <c r="GO212" s="80"/>
      <c r="GP212" s="80"/>
      <c r="GQ212" s="80"/>
      <c r="GR212" s="80"/>
      <c r="GS212" s="80"/>
      <c r="GT212" s="80"/>
      <c r="GU212" s="80"/>
      <c r="GV212" s="80"/>
      <c r="GW212" s="80"/>
      <c r="GX212" s="80"/>
      <c r="GY212" s="80"/>
      <c r="GZ212" s="80"/>
      <c r="HA212" s="80"/>
      <c r="HB212" s="80"/>
      <c r="HC212" s="80"/>
      <c r="HD212" s="80"/>
      <c r="HE212" s="80"/>
      <c r="HF212" s="80"/>
      <c r="HG212" s="80"/>
      <c r="HH212" s="80"/>
      <c r="HI212" s="80"/>
      <c r="HJ212" s="80"/>
      <c r="HK212" s="80"/>
      <c r="HL212" s="80"/>
      <c r="HM212" s="80"/>
      <c r="HN212" s="80"/>
      <c r="HO212" s="80"/>
      <c r="HP212" s="80"/>
      <c r="HQ212" s="80"/>
      <c r="HR212" s="80"/>
      <c r="HS212" s="80"/>
      <c r="HT212" s="80"/>
      <c r="HU212" s="80"/>
      <c r="HV212" s="80"/>
      <c r="HW212" s="80"/>
      <c r="HX212" s="80"/>
      <c r="HY212" s="80"/>
      <c r="HZ212" s="80"/>
      <c r="IA212" s="80"/>
      <c r="IB212" s="80"/>
      <c r="IC212" s="80"/>
      <c r="ID212" s="80"/>
      <c r="IE212" s="80"/>
      <c r="IF212" s="80"/>
      <c r="IG212" s="80"/>
      <c r="IH212" s="80"/>
      <c r="II212" s="80"/>
      <c r="IJ212" s="80"/>
      <c r="IK212" s="80"/>
      <c r="IL212" s="80"/>
      <c r="IM212" s="80"/>
      <c r="IN212" s="80"/>
      <c r="IO212" s="80"/>
      <c r="IP212" s="80"/>
      <c r="IQ212" s="80"/>
      <c r="IR212" s="80"/>
      <c r="IS212" s="80"/>
      <c r="IT212" s="80"/>
      <c r="IU212" s="80"/>
      <c r="IV212" s="80"/>
    </row>
    <row r="213" spans="1:256" s="271" customFormat="1" x14ac:dyDescent="0.2">
      <c r="B213" s="84" t="s">
        <v>166</v>
      </c>
      <c r="C213" s="85"/>
      <c r="D213" s="885" t="s">
        <v>501</v>
      </c>
      <c r="E213" s="885"/>
      <c r="F213" s="885"/>
      <c r="G213" s="885"/>
      <c r="H213" s="885"/>
      <c r="I213" s="885"/>
      <c r="J213" s="885"/>
      <c r="K213" s="885"/>
      <c r="L213" s="885"/>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80"/>
      <c r="CX213" s="80"/>
      <c r="CY213" s="80"/>
      <c r="CZ213" s="80"/>
      <c r="DA213" s="80"/>
      <c r="DB213" s="80"/>
      <c r="DC213" s="80"/>
      <c r="DD213" s="80"/>
      <c r="DE213" s="80"/>
      <c r="DF213" s="80"/>
      <c r="DG213" s="80"/>
      <c r="DH213" s="80"/>
      <c r="DI213" s="80"/>
      <c r="DJ213" s="80"/>
      <c r="DK213" s="80"/>
      <c r="DL213" s="80"/>
      <c r="DM213" s="80"/>
      <c r="DN213" s="80"/>
      <c r="DO213" s="80"/>
      <c r="DP213" s="80"/>
      <c r="DQ213" s="80"/>
      <c r="DR213" s="80"/>
      <c r="DS213" s="80"/>
      <c r="DT213" s="80"/>
      <c r="DU213" s="80"/>
      <c r="DV213" s="80"/>
      <c r="DW213" s="80"/>
      <c r="DX213" s="80"/>
      <c r="DY213" s="80"/>
      <c r="DZ213" s="80"/>
      <c r="EA213" s="80"/>
      <c r="EB213" s="80"/>
      <c r="EC213" s="80"/>
      <c r="ED213" s="80"/>
      <c r="EE213" s="80"/>
      <c r="EF213" s="80"/>
      <c r="EG213" s="80"/>
      <c r="EH213" s="80"/>
      <c r="EI213" s="80"/>
      <c r="EJ213" s="80"/>
      <c r="EK213" s="80"/>
      <c r="EL213" s="80"/>
      <c r="EM213" s="80"/>
      <c r="EN213" s="80"/>
      <c r="EO213" s="80"/>
      <c r="EP213" s="80"/>
      <c r="EQ213" s="80"/>
      <c r="ER213" s="80"/>
      <c r="ES213" s="80"/>
      <c r="ET213" s="80"/>
      <c r="EU213" s="80"/>
      <c r="EV213" s="80"/>
      <c r="EW213" s="80"/>
      <c r="EX213" s="80"/>
      <c r="EY213" s="80"/>
      <c r="EZ213" s="80"/>
      <c r="FA213" s="80"/>
      <c r="FB213" s="80"/>
      <c r="FC213" s="80"/>
      <c r="FD213" s="80"/>
      <c r="FE213" s="80"/>
      <c r="FF213" s="80"/>
      <c r="FG213" s="80"/>
      <c r="FH213" s="80"/>
      <c r="FI213" s="80"/>
      <c r="FJ213" s="80"/>
      <c r="FK213" s="80"/>
      <c r="FL213" s="80"/>
      <c r="FM213" s="80"/>
      <c r="FN213" s="80"/>
      <c r="FO213" s="80"/>
      <c r="FP213" s="80"/>
      <c r="FQ213" s="80"/>
      <c r="FR213" s="80"/>
      <c r="FS213" s="80"/>
      <c r="FT213" s="80"/>
      <c r="FU213" s="80"/>
      <c r="FV213" s="80"/>
      <c r="FW213" s="80"/>
      <c r="FX213" s="80"/>
      <c r="FY213" s="80"/>
      <c r="FZ213" s="80"/>
      <c r="GA213" s="80"/>
      <c r="GB213" s="80"/>
      <c r="GC213" s="80"/>
      <c r="GD213" s="80"/>
      <c r="GE213" s="80"/>
      <c r="GF213" s="80"/>
      <c r="GG213" s="80"/>
      <c r="GH213" s="80"/>
      <c r="GI213" s="80"/>
      <c r="GJ213" s="80"/>
      <c r="GK213" s="80"/>
      <c r="GL213" s="80"/>
      <c r="GM213" s="80"/>
      <c r="GN213" s="80"/>
      <c r="GO213" s="80"/>
      <c r="GP213" s="80"/>
      <c r="GQ213" s="80"/>
      <c r="GR213" s="80"/>
      <c r="GS213" s="80"/>
      <c r="GT213" s="80"/>
      <c r="GU213" s="80"/>
      <c r="GV213" s="80"/>
      <c r="GW213" s="80"/>
      <c r="GX213" s="80"/>
      <c r="GY213" s="80"/>
      <c r="GZ213" s="80"/>
      <c r="HA213" s="80"/>
      <c r="HB213" s="80"/>
      <c r="HC213" s="80"/>
      <c r="HD213" s="80"/>
      <c r="HE213" s="80"/>
      <c r="HF213" s="80"/>
      <c r="HG213" s="80"/>
      <c r="HH213" s="80"/>
      <c r="HI213" s="80"/>
      <c r="HJ213" s="80"/>
      <c r="HK213" s="80"/>
      <c r="HL213" s="80"/>
      <c r="HM213" s="80"/>
      <c r="HN213" s="80"/>
      <c r="HO213" s="80"/>
      <c r="HP213" s="80"/>
      <c r="HQ213" s="80"/>
      <c r="HR213" s="80"/>
      <c r="HS213" s="80"/>
      <c r="HT213" s="80"/>
      <c r="HU213" s="80"/>
      <c r="HV213" s="80"/>
      <c r="HW213" s="80"/>
      <c r="HX213" s="80"/>
      <c r="HY213" s="80"/>
      <c r="HZ213" s="80"/>
      <c r="IA213" s="80"/>
      <c r="IB213" s="80"/>
      <c r="IC213" s="80"/>
      <c r="ID213" s="80"/>
      <c r="IE213" s="80"/>
      <c r="IF213" s="80"/>
      <c r="IG213" s="80"/>
      <c r="IH213" s="80"/>
      <c r="II213" s="80"/>
      <c r="IJ213" s="80"/>
      <c r="IK213" s="80"/>
      <c r="IL213" s="80"/>
      <c r="IM213" s="80"/>
      <c r="IN213" s="80"/>
      <c r="IO213" s="80"/>
      <c r="IP213" s="80"/>
      <c r="IQ213" s="80"/>
      <c r="IR213" s="80"/>
      <c r="IS213" s="80"/>
      <c r="IT213" s="80"/>
      <c r="IU213" s="80"/>
      <c r="IV213" s="80"/>
    </row>
    <row r="214" spans="1:256" s="271" customFormat="1" x14ac:dyDescent="0.2">
      <c r="B214" s="84" t="s">
        <v>167</v>
      </c>
      <c r="C214" s="85"/>
      <c r="D214" s="885" t="s">
        <v>502</v>
      </c>
      <c r="E214" s="885"/>
      <c r="F214" s="885"/>
      <c r="G214" s="885"/>
      <c r="H214" s="885"/>
      <c r="I214" s="885"/>
      <c r="J214" s="885"/>
      <c r="K214" s="885"/>
      <c r="L214" s="885"/>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80"/>
      <c r="DF214" s="80"/>
      <c r="DG214" s="80"/>
      <c r="DH214" s="80"/>
      <c r="DI214" s="80"/>
      <c r="DJ214" s="80"/>
      <c r="DK214" s="80"/>
      <c r="DL214" s="80"/>
      <c r="DM214" s="80"/>
      <c r="DN214" s="80"/>
      <c r="DO214" s="80"/>
      <c r="DP214" s="80"/>
      <c r="DQ214" s="80"/>
      <c r="DR214" s="80"/>
      <c r="DS214" s="80"/>
      <c r="DT214" s="80"/>
      <c r="DU214" s="80"/>
      <c r="DV214" s="80"/>
      <c r="DW214" s="80"/>
      <c r="DX214" s="80"/>
      <c r="DY214" s="80"/>
      <c r="DZ214" s="80"/>
      <c r="EA214" s="80"/>
      <c r="EB214" s="80"/>
      <c r="EC214" s="80"/>
      <c r="ED214" s="80"/>
      <c r="EE214" s="80"/>
      <c r="EF214" s="80"/>
      <c r="EG214" s="80"/>
      <c r="EH214" s="80"/>
      <c r="EI214" s="80"/>
      <c r="EJ214" s="80"/>
      <c r="EK214" s="80"/>
      <c r="EL214" s="80"/>
      <c r="EM214" s="80"/>
      <c r="EN214" s="80"/>
      <c r="EO214" s="80"/>
      <c r="EP214" s="80"/>
      <c r="EQ214" s="80"/>
      <c r="ER214" s="80"/>
      <c r="ES214" s="80"/>
      <c r="ET214" s="80"/>
      <c r="EU214" s="80"/>
      <c r="EV214" s="80"/>
      <c r="EW214" s="80"/>
      <c r="EX214" s="80"/>
      <c r="EY214" s="80"/>
      <c r="EZ214" s="80"/>
      <c r="FA214" s="80"/>
      <c r="FB214" s="80"/>
      <c r="FC214" s="80"/>
      <c r="FD214" s="80"/>
      <c r="FE214" s="80"/>
      <c r="FF214" s="80"/>
      <c r="FG214" s="80"/>
      <c r="FH214" s="80"/>
      <c r="FI214" s="80"/>
      <c r="FJ214" s="80"/>
      <c r="FK214" s="80"/>
      <c r="FL214" s="80"/>
      <c r="FM214" s="80"/>
      <c r="FN214" s="80"/>
      <c r="FO214" s="80"/>
      <c r="FP214" s="80"/>
      <c r="FQ214" s="80"/>
      <c r="FR214" s="80"/>
      <c r="FS214" s="80"/>
      <c r="FT214" s="80"/>
      <c r="FU214" s="80"/>
      <c r="FV214" s="80"/>
      <c r="FW214" s="80"/>
      <c r="FX214" s="80"/>
      <c r="FY214" s="80"/>
      <c r="FZ214" s="80"/>
      <c r="GA214" s="80"/>
      <c r="GB214" s="80"/>
      <c r="GC214" s="80"/>
      <c r="GD214" s="80"/>
      <c r="GE214" s="80"/>
      <c r="GF214" s="80"/>
      <c r="GG214" s="80"/>
      <c r="GH214" s="80"/>
      <c r="GI214" s="80"/>
      <c r="GJ214" s="80"/>
      <c r="GK214" s="80"/>
      <c r="GL214" s="80"/>
      <c r="GM214" s="80"/>
      <c r="GN214" s="80"/>
      <c r="GO214" s="80"/>
      <c r="GP214" s="80"/>
      <c r="GQ214" s="80"/>
      <c r="GR214" s="80"/>
      <c r="GS214" s="80"/>
      <c r="GT214" s="80"/>
      <c r="GU214" s="80"/>
      <c r="GV214" s="80"/>
      <c r="GW214" s="80"/>
      <c r="GX214" s="80"/>
      <c r="GY214" s="80"/>
      <c r="GZ214" s="80"/>
      <c r="HA214" s="80"/>
      <c r="HB214" s="80"/>
      <c r="HC214" s="80"/>
      <c r="HD214" s="80"/>
      <c r="HE214" s="80"/>
      <c r="HF214" s="80"/>
      <c r="HG214" s="80"/>
      <c r="HH214" s="80"/>
      <c r="HI214" s="80"/>
      <c r="HJ214" s="80"/>
      <c r="HK214" s="80"/>
      <c r="HL214" s="80"/>
      <c r="HM214" s="80"/>
      <c r="HN214" s="80"/>
      <c r="HO214" s="80"/>
      <c r="HP214" s="80"/>
      <c r="HQ214" s="80"/>
      <c r="HR214" s="80"/>
      <c r="HS214" s="80"/>
      <c r="HT214" s="80"/>
      <c r="HU214" s="80"/>
      <c r="HV214" s="80"/>
      <c r="HW214" s="80"/>
      <c r="HX214" s="80"/>
      <c r="HY214" s="80"/>
      <c r="HZ214" s="80"/>
      <c r="IA214" s="80"/>
      <c r="IB214" s="80"/>
      <c r="IC214" s="80"/>
      <c r="ID214" s="80"/>
      <c r="IE214" s="80"/>
      <c r="IF214" s="80"/>
      <c r="IG214" s="80"/>
      <c r="IH214" s="80"/>
      <c r="II214" s="80"/>
      <c r="IJ214" s="80"/>
      <c r="IK214" s="80"/>
      <c r="IL214" s="80"/>
      <c r="IM214" s="80"/>
      <c r="IN214" s="80"/>
      <c r="IO214" s="80"/>
      <c r="IP214" s="80"/>
      <c r="IQ214" s="80"/>
      <c r="IR214" s="80"/>
      <c r="IS214" s="80"/>
      <c r="IT214" s="80"/>
      <c r="IU214" s="80"/>
      <c r="IV214" s="80"/>
    </row>
    <row r="215" spans="1:256" ht="11.25" customHeight="1" x14ac:dyDescent="0.2"/>
    <row r="216" spans="1:256" ht="11.25" hidden="1" customHeight="1" x14ac:dyDescent="0.2"/>
    <row r="217" spans="1:256" ht="11.25" hidden="1" customHeight="1" x14ac:dyDescent="0.2"/>
    <row r="218" spans="1:256" ht="11.25" hidden="1" customHeight="1" x14ac:dyDescent="0.2"/>
    <row r="219" spans="1:256" ht="11.25" hidden="1" customHeight="1" x14ac:dyDescent="0.2"/>
    <row r="220" spans="1:256" ht="11.25" hidden="1" customHeight="1" x14ac:dyDescent="0.2"/>
    <row r="221" spans="1:256" ht="11.25" hidden="1" customHeight="1" x14ac:dyDescent="0.2"/>
    <row r="222" spans="1:256" ht="11.25" hidden="1" customHeight="1" x14ac:dyDescent="0.2"/>
    <row r="223" spans="1:256" ht="11.25" hidden="1" customHeight="1" x14ac:dyDescent="0.2"/>
    <row r="224" spans="1:256" ht="11.25" hidden="1" customHeight="1" x14ac:dyDescent="0.2"/>
    <row r="225" ht="11.25" hidden="1" customHeight="1" x14ac:dyDescent="0.2"/>
    <row r="226" ht="11.25" hidden="1" customHeight="1" x14ac:dyDescent="0.2"/>
    <row r="227" ht="11.25" hidden="1" customHeight="1" x14ac:dyDescent="0.2"/>
    <row r="228" ht="11.25" hidden="1" customHeight="1" x14ac:dyDescent="0.2"/>
    <row r="229" ht="11.25" hidden="1" customHeight="1" x14ac:dyDescent="0.2"/>
    <row r="230" ht="11.25" hidden="1" customHeight="1" x14ac:dyDescent="0.2"/>
    <row r="231" ht="11.25" hidden="1" customHeight="1" x14ac:dyDescent="0.2"/>
    <row r="232" ht="11.25" hidden="1" customHeight="1" x14ac:dyDescent="0.2"/>
    <row r="233" ht="11.25" hidden="1" customHeight="1" x14ac:dyDescent="0.2"/>
    <row r="234" ht="11.25" hidden="1" customHeight="1" x14ac:dyDescent="0.2"/>
    <row r="235" ht="11.25" hidden="1" customHeight="1" x14ac:dyDescent="0.2"/>
    <row r="236" ht="11.25" hidden="1" customHeight="1" x14ac:dyDescent="0.2"/>
    <row r="237" ht="11.25" hidden="1" customHeight="1" x14ac:dyDescent="0.2"/>
    <row r="238" ht="11.25" hidden="1" customHeight="1" x14ac:dyDescent="0.2"/>
    <row r="239" ht="11.25" hidden="1" customHeight="1" x14ac:dyDescent="0.2"/>
    <row r="240" ht="11.25" hidden="1" customHeight="1" x14ac:dyDescent="0.2"/>
    <row r="241" ht="11.25" hidden="1" customHeight="1" x14ac:dyDescent="0.2"/>
    <row r="242" ht="11.25" hidden="1" customHeight="1" x14ac:dyDescent="0.2"/>
    <row r="243" ht="11.25" hidden="1" customHeight="1" x14ac:dyDescent="0.2"/>
    <row r="244" ht="11.25" hidden="1" customHeight="1" x14ac:dyDescent="0.2"/>
    <row r="245" ht="11.25" hidden="1" customHeight="1" x14ac:dyDescent="0.2"/>
    <row r="246" ht="11.25" hidden="1" customHeight="1" x14ac:dyDescent="0.2"/>
    <row r="247" ht="11.25" hidden="1" customHeight="1" x14ac:dyDescent="0.2"/>
    <row r="248" ht="11.25" hidden="1" customHeight="1" x14ac:dyDescent="0.2"/>
    <row r="249" ht="11.25" hidden="1" customHeight="1" x14ac:dyDescent="0.2"/>
    <row r="250" ht="11.25" hidden="1" customHeight="1" x14ac:dyDescent="0.2"/>
    <row r="251" ht="11.25" hidden="1" customHeight="1" x14ac:dyDescent="0.2"/>
    <row r="252" ht="11.25" hidden="1" customHeight="1" x14ac:dyDescent="0.2"/>
    <row r="253" ht="11.25" hidden="1" customHeight="1" x14ac:dyDescent="0.2"/>
    <row r="254" ht="11.25" hidden="1" customHeight="1" x14ac:dyDescent="0.2"/>
    <row r="255" ht="11.25" hidden="1" customHeight="1" x14ac:dyDescent="0.2"/>
    <row r="256" ht="11.25" hidden="1" customHeight="1" x14ac:dyDescent="0.2"/>
    <row r="257" ht="11.25" hidden="1" customHeight="1" x14ac:dyDescent="0.2"/>
    <row r="258" ht="11.25" hidden="1" customHeight="1" x14ac:dyDescent="0.2"/>
    <row r="259" ht="11.25" hidden="1" customHeight="1" x14ac:dyDescent="0.2"/>
    <row r="260" ht="11.25" hidden="1" customHeight="1" x14ac:dyDescent="0.2"/>
    <row r="261" ht="11.25" hidden="1" customHeight="1" x14ac:dyDescent="0.2"/>
    <row r="262" ht="11.25" hidden="1" customHeight="1" x14ac:dyDescent="0.2"/>
    <row r="263" ht="11.25" hidden="1" customHeight="1" x14ac:dyDescent="0.2"/>
    <row r="264" ht="11.25" hidden="1" customHeight="1" x14ac:dyDescent="0.2"/>
    <row r="265" ht="11.25" hidden="1" customHeight="1" x14ac:dyDescent="0.2"/>
    <row r="266" ht="11.25" hidden="1" customHeight="1" x14ac:dyDescent="0.2"/>
    <row r="267" ht="11.25" hidden="1" customHeight="1" x14ac:dyDescent="0.2"/>
    <row r="268" ht="11.25" hidden="1" customHeight="1" x14ac:dyDescent="0.2"/>
    <row r="269" ht="11.25" hidden="1" customHeight="1" x14ac:dyDescent="0.2"/>
    <row r="270" ht="11.25" hidden="1" customHeight="1" x14ac:dyDescent="0.2"/>
    <row r="271" ht="11.25" hidden="1" customHeight="1" x14ac:dyDescent="0.2"/>
    <row r="272" ht="11.25" hidden="1" customHeight="1" x14ac:dyDescent="0.2"/>
    <row r="273" ht="11.25" hidden="1" customHeight="1" x14ac:dyDescent="0.2"/>
    <row r="274" ht="11.25" hidden="1" customHeight="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x14ac:dyDescent="0.2"/>
    <row r="371" x14ac:dyDescent="0.2"/>
  </sheetData>
  <sheetProtection password="8366" sheet="1" objects="1" scenarios="1"/>
  <mergeCells count="12">
    <mergeCell ref="I5:I7"/>
    <mergeCell ref="J5:J7"/>
    <mergeCell ref="D213:L213"/>
    <mergeCell ref="D214:L214"/>
    <mergeCell ref="D212:L212"/>
    <mergeCell ref="D211:L211"/>
    <mergeCell ref="K5:K7"/>
    <mergeCell ref="H5:H7"/>
    <mergeCell ref="D208:L208"/>
    <mergeCell ref="B5:F7"/>
    <mergeCell ref="L5:L7"/>
    <mergeCell ref="G5:G7"/>
  </mergeCells>
  <phoneticPr fontId="0" type="noConversion"/>
  <dataValidations count="2">
    <dataValidation type="list" allowBlank="1" showInputMessage="1" showErrorMessage="1" prompt="Choose the appropriate method for risk weighting." sqref="L150 L137">
      <formula1>$Q$138:$Q$140</formula1>
    </dataValidation>
    <dataValidation allowBlank="1" showErrorMessage="1" sqref="L1"/>
  </dataValidations>
  <pageMargins left="0.34" right="0.34" top="0.5" bottom="0.4" header="0.2" footer="0.2"/>
  <pageSetup paperSize="9" scale="81" fitToHeight="6" orientation="landscape" horizontalDpi="1200" verticalDpi="1200" r:id="rId1"/>
  <headerFooter alignWithMargins="0">
    <oddFooter>&amp;L&amp;8&amp;A&amp;R&amp;8&amp;P of &amp;N</oddFooter>
  </headerFooter>
  <rowBreaks count="1" manualBreakCount="1">
    <brk id="133" max="16383" man="1"/>
  </rowBreaks>
  <ignoredErrors>
    <ignoredError sqref="B161 B17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L73"/>
  <sheetViews>
    <sheetView showGridLines="0" showRowColHeaders="0" zoomScale="115" workbookViewId="0">
      <selection activeCell="B2" sqref="B2"/>
    </sheetView>
  </sheetViews>
  <sheetFormatPr defaultColWidth="0" defaultRowHeight="11.25" zeroHeight="1" x14ac:dyDescent="0.2"/>
  <cols>
    <col min="1" max="1" width="2.28515625" style="66" customWidth="1"/>
    <col min="2" max="2" width="5.7109375" style="66" customWidth="1"/>
    <col min="3" max="4" width="2.28515625" style="66" customWidth="1"/>
    <col min="5" max="5" width="6.5703125" style="66" customWidth="1"/>
    <col min="6" max="6" width="32.140625" style="66" customWidth="1"/>
    <col min="7" max="7" width="19.28515625" style="66" customWidth="1"/>
    <col min="8" max="8" width="23.85546875" style="66" customWidth="1"/>
    <col min="9" max="9" width="14.28515625" style="66" customWidth="1"/>
    <col min="10" max="10" width="2.28515625" style="66" customWidth="1"/>
    <col min="11" max="16384" width="0" style="66" hidden="1"/>
  </cols>
  <sheetData>
    <row r="1" spans="2:9" ht="13.5" thickBot="1" x14ac:dyDescent="0.3">
      <c r="B1" s="30" t="str">
        <f>'Sec B CA1 - Capital'!B1</f>
        <v>SECTION B: CAPITAL ADEQUACY CALCULATION</v>
      </c>
      <c r="H1" s="151" t="s">
        <v>656</v>
      </c>
      <c r="I1" s="64" t="str">
        <f>IF('Sec A Balance Sheet'!J1=0," ",'Sec A Balance Sheet'!J1)</f>
        <v>USD '000</v>
      </c>
    </row>
    <row r="2" spans="2:9" ht="12.75" x14ac:dyDescent="0.25">
      <c r="B2" s="214" t="s">
        <v>785</v>
      </c>
      <c r="I2" s="272"/>
    </row>
    <row r="3" spans="2:9" x14ac:dyDescent="0.2">
      <c r="B3" s="66" t="s">
        <v>786</v>
      </c>
      <c r="I3" s="272"/>
    </row>
    <row r="4" spans="2:9" ht="12" thickBot="1" x14ac:dyDescent="0.25">
      <c r="I4" s="272"/>
    </row>
    <row r="5" spans="2:9" ht="24.75" customHeight="1" thickTop="1" thickBot="1" x14ac:dyDescent="0.25">
      <c r="B5" s="273"/>
      <c r="C5" s="902" t="s">
        <v>928</v>
      </c>
      <c r="D5" s="902"/>
      <c r="E5" s="902"/>
      <c r="F5" s="902"/>
      <c r="G5" s="274"/>
      <c r="H5" s="275"/>
      <c r="I5" s="276" t="s">
        <v>18</v>
      </c>
    </row>
    <row r="6" spans="2:9" s="69" customFormat="1" ht="4.5" customHeight="1" thickTop="1" x14ac:dyDescent="0.2">
      <c r="B6" s="277"/>
      <c r="C6" s="278"/>
      <c r="D6" s="278"/>
      <c r="E6" s="278"/>
      <c r="F6" s="278"/>
      <c r="G6" s="278"/>
      <c r="H6" s="277"/>
      <c r="I6" s="277"/>
    </row>
    <row r="7" spans="2:9" x14ac:dyDescent="0.2">
      <c r="B7" s="279" t="s">
        <v>162</v>
      </c>
      <c r="C7" s="280" t="s">
        <v>682</v>
      </c>
      <c r="D7" s="78"/>
      <c r="E7" s="78"/>
      <c r="F7" s="78"/>
      <c r="G7" s="78"/>
      <c r="H7" s="78"/>
      <c r="I7" s="163"/>
    </row>
    <row r="8" spans="2:9" x14ac:dyDescent="0.2">
      <c r="B8" s="221"/>
      <c r="C8" s="222"/>
      <c r="D8" s="78"/>
      <c r="E8" s="78"/>
      <c r="F8" s="78"/>
      <c r="G8" s="78"/>
      <c r="H8" s="78"/>
      <c r="I8" s="281"/>
    </row>
    <row r="9" spans="2:9" x14ac:dyDescent="0.2">
      <c r="B9" s="223" t="s">
        <v>163</v>
      </c>
      <c r="C9" s="223" t="s">
        <v>482</v>
      </c>
      <c r="D9" s="78"/>
      <c r="E9" s="78"/>
      <c r="F9" s="78"/>
      <c r="G9" s="78"/>
      <c r="H9" s="78"/>
      <c r="I9" s="163"/>
    </row>
    <row r="10" spans="2:9" x14ac:dyDescent="0.2">
      <c r="B10" s="237"/>
      <c r="C10" s="119"/>
      <c r="D10" s="78"/>
      <c r="E10" s="78"/>
      <c r="F10" s="78"/>
      <c r="G10" s="78"/>
      <c r="H10" s="78"/>
      <c r="I10" s="281"/>
    </row>
    <row r="11" spans="2:9" x14ac:dyDescent="0.2">
      <c r="B11" s="279" t="s">
        <v>164</v>
      </c>
      <c r="C11" s="280" t="s">
        <v>532</v>
      </c>
      <c r="D11" s="78"/>
      <c r="E11" s="78"/>
      <c r="F11" s="78"/>
      <c r="G11" s="78"/>
      <c r="H11" s="78"/>
      <c r="I11" s="163"/>
    </row>
    <row r="12" spans="2:9" x14ac:dyDescent="0.2">
      <c r="B12" s="221"/>
      <c r="C12" s="222"/>
      <c r="D12" s="78"/>
      <c r="E12" s="78"/>
      <c r="F12" s="78"/>
      <c r="G12" s="78"/>
      <c r="H12" s="78"/>
      <c r="I12" s="281"/>
    </row>
    <row r="13" spans="2:9" x14ac:dyDescent="0.2">
      <c r="B13" s="223" t="s">
        <v>290</v>
      </c>
      <c r="C13" s="223" t="s">
        <v>483</v>
      </c>
      <c r="D13" s="78"/>
      <c r="E13" s="78"/>
      <c r="F13" s="78"/>
      <c r="G13" s="78"/>
      <c r="H13" s="78"/>
      <c r="I13" s="163"/>
    </row>
    <row r="14" spans="2:9" x14ac:dyDescent="0.2">
      <c r="B14" s="221"/>
      <c r="C14" s="222"/>
      <c r="D14" s="78"/>
      <c r="E14" s="78"/>
      <c r="F14" s="78"/>
      <c r="G14" s="78"/>
      <c r="H14" s="78"/>
      <c r="I14" s="281"/>
    </row>
    <row r="15" spans="2:9" x14ac:dyDescent="0.2">
      <c r="B15" s="279" t="s">
        <v>480</v>
      </c>
      <c r="C15" s="280" t="s">
        <v>484</v>
      </c>
      <c r="D15" s="78"/>
      <c r="E15" s="78"/>
      <c r="F15" s="78"/>
      <c r="G15" s="78"/>
      <c r="H15" s="78"/>
      <c r="I15" s="163"/>
    </row>
    <row r="16" spans="2:9" x14ac:dyDescent="0.2">
      <c r="B16" s="119"/>
      <c r="C16" s="251"/>
      <c r="D16" s="78"/>
      <c r="E16" s="78"/>
      <c r="F16" s="78"/>
      <c r="G16" s="78"/>
      <c r="H16" s="78"/>
      <c r="I16" s="281"/>
    </row>
    <row r="17" spans="2:9" x14ac:dyDescent="0.2">
      <c r="B17" s="279" t="s">
        <v>167</v>
      </c>
      <c r="C17" s="280" t="s">
        <v>485</v>
      </c>
      <c r="D17" s="78"/>
      <c r="E17" s="78"/>
      <c r="F17" s="78"/>
      <c r="G17" s="78"/>
      <c r="H17" s="78"/>
      <c r="I17" s="163"/>
    </row>
    <row r="18" spans="2:9" x14ac:dyDescent="0.2">
      <c r="B18" s="119"/>
      <c r="C18" s="251"/>
      <c r="D18" s="78"/>
      <c r="E18" s="78"/>
      <c r="F18" s="78"/>
      <c r="G18" s="78"/>
      <c r="H18" s="78"/>
      <c r="I18" s="281"/>
    </row>
    <row r="19" spans="2:9" x14ac:dyDescent="0.2">
      <c r="B19" s="223" t="s">
        <v>168</v>
      </c>
      <c r="C19" s="223" t="s">
        <v>62</v>
      </c>
      <c r="D19" s="78"/>
      <c r="E19" s="78"/>
      <c r="F19" s="78"/>
      <c r="G19" s="78"/>
      <c r="H19" s="78"/>
      <c r="I19" s="163"/>
    </row>
    <row r="20" spans="2:9" x14ac:dyDescent="0.2">
      <c r="B20" s="221"/>
      <c r="C20" s="223"/>
      <c r="D20" s="78"/>
      <c r="E20" s="78"/>
      <c r="F20" s="78"/>
      <c r="G20" s="78"/>
      <c r="H20" s="78"/>
      <c r="I20" s="281"/>
    </row>
    <row r="21" spans="2:9" x14ac:dyDescent="0.2">
      <c r="B21" s="223" t="s">
        <v>169</v>
      </c>
      <c r="C21" s="127" t="s">
        <v>63</v>
      </c>
      <c r="D21" s="78"/>
      <c r="E21" s="78"/>
      <c r="F21" s="78"/>
      <c r="G21" s="78"/>
      <c r="H21" s="78"/>
      <c r="I21" s="163"/>
    </row>
    <row r="22" spans="2:9" x14ac:dyDescent="0.2">
      <c r="B22" s="221"/>
      <c r="C22" s="223"/>
      <c r="D22" s="78"/>
      <c r="E22" s="78"/>
      <c r="F22" s="78"/>
      <c r="G22" s="78"/>
      <c r="H22" s="78"/>
      <c r="I22" s="281"/>
    </row>
    <row r="23" spans="2:9" x14ac:dyDescent="0.2">
      <c r="B23" s="279" t="s">
        <v>64</v>
      </c>
      <c r="C23" s="280" t="s">
        <v>742</v>
      </c>
      <c r="D23" s="78"/>
      <c r="E23" s="78"/>
      <c r="F23" s="78"/>
      <c r="G23" s="78"/>
      <c r="H23" s="78"/>
      <c r="I23" s="163"/>
    </row>
    <row r="24" spans="2:9" x14ac:dyDescent="0.2">
      <c r="B24" s="221"/>
      <c r="C24" s="222"/>
      <c r="D24" s="78"/>
      <c r="E24" s="78"/>
      <c r="F24" s="78"/>
      <c r="G24" s="78"/>
      <c r="H24" s="78"/>
      <c r="I24" s="281"/>
    </row>
    <row r="25" spans="2:9" x14ac:dyDescent="0.2">
      <c r="B25" s="279" t="s">
        <v>171</v>
      </c>
      <c r="C25" s="280" t="s">
        <v>454</v>
      </c>
      <c r="D25" s="78"/>
      <c r="E25" s="78"/>
      <c r="G25" s="78"/>
      <c r="H25" s="78"/>
      <c r="I25" s="163"/>
    </row>
    <row r="26" spans="2:9" ht="12" thickBot="1" x14ac:dyDescent="0.25">
      <c r="B26" s="246"/>
      <c r="C26" s="225"/>
      <c r="D26" s="78"/>
      <c r="E26" s="78"/>
      <c r="G26" s="78"/>
      <c r="H26" s="78"/>
      <c r="I26" s="281"/>
    </row>
    <row r="27" spans="2:9" ht="12" thickBot="1" x14ac:dyDescent="0.25">
      <c r="B27" s="279" t="s">
        <v>172</v>
      </c>
      <c r="C27" s="280" t="s">
        <v>537</v>
      </c>
      <c r="D27" s="78"/>
      <c r="E27" s="78"/>
      <c r="G27" s="78"/>
      <c r="H27" s="78"/>
      <c r="I27" s="165">
        <f>SUM(I28:I29)</f>
        <v>0</v>
      </c>
    </row>
    <row r="28" spans="2:9" x14ac:dyDescent="0.2">
      <c r="B28" s="282" t="s">
        <v>299</v>
      </c>
      <c r="D28" s="78" t="s">
        <v>539</v>
      </c>
      <c r="E28" s="78"/>
      <c r="F28" s="78"/>
      <c r="G28" s="78"/>
      <c r="H28" s="78"/>
      <c r="I28" s="211"/>
    </row>
    <row r="29" spans="2:9" x14ac:dyDescent="0.2">
      <c r="B29" s="282" t="s">
        <v>300</v>
      </c>
      <c r="D29" s="78" t="s">
        <v>538</v>
      </c>
      <c r="E29" s="78"/>
      <c r="F29" s="78"/>
      <c r="G29" s="78"/>
      <c r="H29" s="78"/>
      <c r="I29" s="163"/>
    </row>
    <row r="30" spans="2:9" x14ac:dyDescent="0.2">
      <c r="B30" s="258"/>
      <c r="C30" s="225"/>
      <c r="D30" s="78"/>
      <c r="E30" s="78"/>
      <c r="F30" s="78"/>
      <c r="G30" s="78"/>
      <c r="H30" s="78"/>
      <c r="I30" s="281"/>
    </row>
    <row r="31" spans="2:9" x14ac:dyDescent="0.2">
      <c r="B31" s="279" t="s">
        <v>192</v>
      </c>
      <c r="C31" s="280" t="s">
        <v>486</v>
      </c>
      <c r="D31" s="78"/>
      <c r="E31" s="78"/>
      <c r="F31" s="78"/>
      <c r="G31" s="78"/>
      <c r="H31" s="78"/>
      <c r="I31" s="163"/>
    </row>
    <row r="32" spans="2:9" ht="12" thickBot="1" x14ac:dyDescent="0.25">
      <c r="B32" s="279"/>
      <c r="C32" s="280"/>
      <c r="D32" s="78"/>
      <c r="E32" s="78"/>
      <c r="F32" s="78"/>
      <c r="G32" s="78"/>
      <c r="H32" s="78"/>
      <c r="I32" s="281"/>
    </row>
    <row r="33" spans="2:9" ht="12" thickBot="1" x14ac:dyDescent="0.25">
      <c r="B33" s="279" t="s">
        <v>386</v>
      </c>
      <c r="C33" s="280" t="s">
        <v>67</v>
      </c>
      <c r="D33" s="78"/>
      <c r="E33" s="78"/>
      <c r="F33" s="78"/>
      <c r="I33" s="165">
        <f>SUM(I34:I35)</f>
        <v>0</v>
      </c>
    </row>
    <row r="34" spans="2:9" x14ac:dyDescent="0.2">
      <c r="B34" s="282" t="s">
        <v>635</v>
      </c>
      <c r="D34" s="283" t="s">
        <v>65</v>
      </c>
      <c r="E34" s="78"/>
      <c r="F34" s="78"/>
      <c r="I34" s="211"/>
    </row>
    <row r="35" spans="2:9" x14ac:dyDescent="0.2">
      <c r="B35" s="282" t="s">
        <v>636</v>
      </c>
      <c r="D35" s="283" t="s">
        <v>66</v>
      </c>
      <c r="E35" s="78"/>
      <c r="F35" s="78"/>
      <c r="I35" s="163"/>
    </row>
    <row r="36" spans="2:9" ht="12" thickBot="1" x14ac:dyDescent="0.25">
      <c r="B36" s="282"/>
      <c r="D36" s="283"/>
      <c r="E36" s="78"/>
      <c r="F36" s="78"/>
      <c r="I36" s="281"/>
    </row>
    <row r="37" spans="2:9" ht="12" thickBot="1" x14ac:dyDescent="0.25">
      <c r="B37" s="279" t="s">
        <v>388</v>
      </c>
      <c r="C37" s="280" t="s">
        <v>19</v>
      </c>
      <c r="D37" s="78"/>
      <c r="E37" s="78"/>
      <c r="F37" s="78"/>
      <c r="I37" s="165">
        <f>SUM(I38:I39)</f>
        <v>0</v>
      </c>
    </row>
    <row r="38" spans="2:9" x14ac:dyDescent="0.2">
      <c r="B38" s="282" t="s">
        <v>916</v>
      </c>
      <c r="D38" s="283" t="s">
        <v>914</v>
      </c>
      <c r="E38" s="78"/>
      <c r="F38" s="78"/>
      <c r="I38" s="211"/>
    </row>
    <row r="39" spans="2:9" x14ac:dyDescent="0.2">
      <c r="B39" s="282" t="s">
        <v>917</v>
      </c>
      <c r="D39" s="283" t="s">
        <v>915</v>
      </c>
      <c r="E39" s="78"/>
      <c r="F39" s="78"/>
      <c r="I39" s="163"/>
    </row>
    <row r="40" spans="2:9" ht="12" thickBot="1" x14ac:dyDescent="0.25">
      <c r="B40" s="243"/>
      <c r="C40" s="179"/>
      <c r="D40" s="283"/>
      <c r="E40" s="78"/>
      <c r="F40" s="78"/>
      <c r="I40" s="281"/>
    </row>
    <row r="41" spans="2:9" ht="12" thickBot="1" x14ac:dyDescent="0.25">
      <c r="B41" s="279" t="s">
        <v>389</v>
      </c>
      <c r="C41" s="280" t="s">
        <v>20</v>
      </c>
      <c r="D41" s="78"/>
      <c r="E41" s="78"/>
      <c r="F41" s="78"/>
      <c r="I41" s="165">
        <f>SUM(I42:I43)</f>
        <v>0</v>
      </c>
    </row>
    <row r="42" spans="2:9" x14ac:dyDescent="0.2">
      <c r="B42" s="282" t="s">
        <v>843</v>
      </c>
      <c r="D42" s="283" t="s">
        <v>919</v>
      </c>
      <c r="E42" s="78"/>
      <c r="F42" s="78"/>
      <c r="G42" s="243"/>
      <c r="H42" s="153"/>
      <c r="I42" s="211"/>
    </row>
    <row r="43" spans="2:9" x14ac:dyDescent="0.2">
      <c r="B43" s="282" t="s">
        <v>844</v>
      </c>
      <c r="D43" s="283" t="s">
        <v>920</v>
      </c>
      <c r="E43" s="78"/>
      <c r="F43" s="78"/>
      <c r="G43" s="243"/>
      <c r="H43" s="153"/>
      <c r="I43" s="163"/>
    </row>
    <row r="44" spans="2:9" x14ac:dyDescent="0.2">
      <c r="B44" s="282"/>
      <c r="D44" s="283"/>
      <c r="E44" s="78"/>
      <c r="F44" s="78"/>
      <c r="G44" s="243"/>
      <c r="H44" s="153"/>
      <c r="I44" s="281"/>
    </row>
    <row r="45" spans="2:9" x14ac:dyDescent="0.2">
      <c r="B45" s="279" t="s">
        <v>390</v>
      </c>
      <c r="C45" s="280" t="s">
        <v>265</v>
      </c>
      <c r="D45" s="78"/>
      <c r="E45" s="78"/>
      <c r="F45" s="78"/>
      <c r="G45" s="78"/>
      <c r="H45" s="78"/>
      <c r="I45" s="163"/>
    </row>
    <row r="46" spans="2:9" x14ac:dyDescent="0.2">
      <c r="B46" s="279"/>
      <c r="C46" s="280"/>
      <c r="D46" s="78"/>
      <c r="E46" s="78"/>
      <c r="F46" s="78"/>
      <c r="G46" s="78"/>
      <c r="H46" s="78"/>
      <c r="I46" s="234"/>
    </row>
    <row r="47" spans="2:9" x14ac:dyDescent="0.2">
      <c r="B47" s="279" t="s">
        <v>392</v>
      </c>
      <c r="C47" s="280" t="s">
        <v>68</v>
      </c>
      <c r="D47" s="78"/>
      <c r="E47" s="78"/>
      <c r="F47" s="78"/>
      <c r="G47" s="78"/>
      <c r="H47" s="78"/>
      <c r="I47" s="163"/>
    </row>
    <row r="48" spans="2:9" ht="12" thickBot="1" x14ac:dyDescent="0.25">
      <c r="B48" s="279"/>
      <c r="C48" s="280"/>
      <c r="D48" s="78"/>
      <c r="E48" s="78"/>
      <c r="F48" s="78"/>
      <c r="G48" s="78"/>
      <c r="H48" s="78"/>
      <c r="I48" s="281"/>
    </row>
    <row r="49" spans="1:12" ht="12" thickBot="1" x14ac:dyDescent="0.25">
      <c r="B49" s="279" t="s">
        <v>273</v>
      </c>
      <c r="C49" s="280" t="s">
        <v>21</v>
      </c>
      <c r="D49" s="78"/>
      <c r="E49" s="78"/>
      <c r="F49" s="78"/>
      <c r="G49" s="78"/>
      <c r="H49" s="78"/>
      <c r="I49" s="165">
        <f>I7+I9+I11+I13+I15+I17+I19+I21+I23+I25+I27+I31+I33+I37+I41+I45+I47</f>
        <v>0</v>
      </c>
    </row>
    <row r="50" spans="1:12" ht="12" thickBot="1" x14ac:dyDescent="0.25">
      <c r="B50" s="279"/>
      <c r="C50" s="280"/>
      <c r="D50" s="78"/>
      <c r="E50" s="78"/>
      <c r="F50" s="78"/>
      <c r="G50" s="78"/>
      <c r="H50" s="78"/>
      <c r="I50" s="234"/>
    </row>
    <row r="51" spans="1:12" ht="12" thickBot="1" x14ac:dyDescent="0.25">
      <c r="B51" s="280" t="s">
        <v>277</v>
      </c>
      <c r="C51" s="280" t="s">
        <v>22</v>
      </c>
      <c r="D51" s="78"/>
      <c r="E51" s="78"/>
      <c r="F51" s="78"/>
      <c r="G51" s="78"/>
      <c r="H51" s="78"/>
      <c r="I51" s="165">
        <f>I49*1.06</f>
        <v>0</v>
      </c>
    </row>
    <row r="52" spans="1:12" x14ac:dyDescent="0.2">
      <c r="B52" s="279"/>
      <c r="C52" s="280"/>
      <c r="D52" s="78"/>
      <c r="E52" s="78"/>
      <c r="F52" s="78"/>
      <c r="G52" s="78"/>
      <c r="H52" s="78"/>
      <c r="I52" s="78"/>
    </row>
    <row r="53" spans="1:12" ht="13.5" customHeight="1" thickBot="1" x14ac:dyDescent="0.25">
      <c r="B53" s="68" t="s">
        <v>681</v>
      </c>
      <c r="F53" s="68"/>
      <c r="G53" s="68"/>
    </row>
    <row r="54" spans="1:12" s="80" customFormat="1" ht="12" thickBot="1" x14ac:dyDescent="0.25">
      <c r="A54" s="78"/>
      <c r="B54" s="82"/>
      <c r="C54" s="132"/>
      <c r="D54" s="144" t="s">
        <v>335</v>
      </c>
      <c r="E54" s="145"/>
      <c r="H54" s="62"/>
      <c r="I54" s="62"/>
      <c r="J54" s="62"/>
      <c r="K54" s="62"/>
      <c r="L54" s="62"/>
    </row>
    <row r="55" spans="1:12" s="80" customFormat="1" ht="12" thickBot="1" x14ac:dyDescent="0.25">
      <c r="A55" s="78"/>
      <c r="B55" s="146"/>
      <c r="C55" s="132"/>
      <c r="D55" s="144" t="s">
        <v>336</v>
      </c>
      <c r="E55" s="144"/>
      <c r="F55" s="145"/>
      <c r="G55" s="145"/>
      <c r="H55" s="62"/>
      <c r="I55" s="62"/>
      <c r="J55" s="62"/>
      <c r="K55" s="62"/>
      <c r="L55" s="62"/>
    </row>
    <row r="56" spans="1:12" ht="24" customHeight="1" x14ac:dyDescent="0.2">
      <c r="B56" s="148" t="s">
        <v>162</v>
      </c>
      <c r="D56" s="901" t="s">
        <v>280</v>
      </c>
      <c r="E56" s="901"/>
      <c r="F56" s="901"/>
      <c r="G56" s="901"/>
      <c r="H56" s="901"/>
      <c r="I56" s="901"/>
    </row>
    <row r="57" spans="1:12" ht="24" customHeight="1" x14ac:dyDescent="0.2">
      <c r="B57" s="148" t="s">
        <v>163</v>
      </c>
      <c r="D57" s="901" t="s">
        <v>23</v>
      </c>
      <c r="E57" s="901"/>
      <c r="F57" s="901"/>
      <c r="G57" s="901"/>
      <c r="H57" s="901"/>
      <c r="I57" s="901"/>
    </row>
    <row r="58" spans="1:12" x14ac:dyDescent="0.2">
      <c r="B58" s="148" t="s">
        <v>164</v>
      </c>
      <c r="D58" s="901" t="s">
        <v>738</v>
      </c>
      <c r="E58" s="901"/>
      <c r="F58" s="901"/>
      <c r="G58" s="901"/>
      <c r="H58" s="901"/>
      <c r="I58" s="901"/>
    </row>
    <row r="59" spans="1:12" x14ac:dyDescent="0.2">
      <c r="B59" s="148"/>
      <c r="D59" s="901"/>
      <c r="E59" s="901"/>
      <c r="F59" s="901"/>
      <c r="G59" s="901"/>
      <c r="H59" s="901"/>
      <c r="I59" s="901"/>
    </row>
    <row r="60" spans="1:12" hidden="1" x14ac:dyDescent="0.2"/>
    <row r="61" spans="1:12" hidden="1" x14ac:dyDescent="0.2"/>
    <row r="62" spans="1:12" hidden="1" x14ac:dyDescent="0.2"/>
    <row r="63" spans="1:12" hidden="1" x14ac:dyDescent="0.2"/>
    <row r="64" spans="1:12"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sheetData>
  <sheetProtection password="8366" sheet="1" objects="1" scenarios="1"/>
  <mergeCells count="5">
    <mergeCell ref="D59:I59"/>
    <mergeCell ref="C5:F5"/>
    <mergeCell ref="D56:I56"/>
    <mergeCell ref="D57:I57"/>
    <mergeCell ref="D58:I58"/>
  </mergeCells>
  <phoneticPr fontId="0" type="noConversion"/>
  <dataValidations count="1">
    <dataValidation allowBlank="1" showErrorMessage="1" sqref="I1"/>
  </dataValidations>
  <pageMargins left="0.34" right="0.34" top="0.5" bottom="0.4" header="0.2" footer="0.2"/>
  <pageSetup paperSize="9" scale="88" fitToHeight="6" orientation="portrait" horizontalDpi="1200" verticalDpi="1200" r:id="rId1"/>
  <headerFooter alignWithMargins="0">
    <oddFooter>&amp;L&amp;8&amp;A&amp;R&amp;8&amp;P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Cover Sheet</vt:lpstr>
      <vt:lpstr>Sec A Balance Sheet</vt:lpstr>
      <vt:lpstr>Sec A Cumulative P &amp; L</vt:lpstr>
      <vt:lpstr>Sec A Control Sheet</vt:lpstr>
      <vt:lpstr>Sec B CA1 - Capital</vt:lpstr>
      <vt:lpstr>Sec B CA2 - CAR Conso</vt:lpstr>
      <vt:lpstr>Sec B CA2 - CAR Solo</vt:lpstr>
      <vt:lpstr>Sec B CR5b -Risk Weighted Asset</vt:lpstr>
      <vt:lpstr>Sec B IRB - Credit Risk</vt:lpstr>
      <vt:lpstr>Sec B MR - Market Risk</vt:lpstr>
      <vt:lpstr>Sec B VaR - Market Risk</vt:lpstr>
      <vt:lpstr>Sec B OpR - BIA</vt:lpstr>
      <vt:lpstr>Sec B OpR - STA</vt:lpstr>
      <vt:lpstr>Sec C1 Classification</vt:lpstr>
      <vt:lpstr>Sec C2 Investments</vt:lpstr>
      <vt:lpstr>Sec C3 Provisions for Losses</vt:lpstr>
      <vt:lpstr>Sec C4 Movement in FV</vt:lpstr>
      <vt:lpstr>Sec C5 Largest Bank Exposures</vt:lpstr>
      <vt:lpstr>Sec C6 Largest NonBank Exposure</vt:lpstr>
      <vt:lpstr>Sec D1 Liquid A&amp;L NSF</vt:lpstr>
      <vt:lpstr>Sec D2 Maturity Band</vt:lpstr>
      <vt:lpstr>Sec D3 Largest Bank Depositors</vt:lpstr>
      <vt:lpstr>Sec D4 NonBank Depositors</vt:lpstr>
      <vt:lpstr>Sec D5 Related Party LE</vt:lpstr>
      <vt:lpstr>'Cover Sheet'!Print_Area</vt:lpstr>
      <vt:lpstr>'Sec A Balance Sheet'!Print_Area</vt:lpstr>
      <vt:lpstr>'Sec A Control Sheet'!Print_Area</vt:lpstr>
      <vt:lpstr>'Sec A Cumulative P &amp; L'!Print_Area</vt:lpstr>
      <vt:lpstr>'Sec B CA1 - Capital'!Print_Area</vt:lpstr>
      <vt:lpstr>'Sec B CA2 - CAR Conso'!Print_Area</vt:lpstr>
      <vt:lpstr>'Sec B CA2 - CAR Solo'!Print_Area</vt:lpstr>
      <vt:lpstr>'Sec B CR5b -Risk Weighted Asset'!Print_Area</vt:lpstr>
      <vt:lpstr>'Sec B IRB - Credit Risk'!Print_Area</vt:lpstr>
      <vt:lpstr>'Sec B MR - Market Risk'!Print_Area</vt:lpstr>
      <vt:lpstr>'Sec B OpR - BIA'!Print_Area</vt:lpstr>
      <vt:lpstr>'Sec B OpR - STA'!Print_Area</vt:lpstr>
      <vt:lpstr>'Sec B VaR - Market Risk'!Print_Area</vt:lpstr>
      <vt:lpstr>'Sec C1 Classification'!Print_Area</vt:lpstr>
      <vt:lpstr>'Sec C2 Investments'!Print_Area</vt:lpstr>
      <vt:lpstr>'Sec C4 Movement in FV'!Print_Area</vt:lpstr>
      <vt:lpstr>'Sec C5 Largest Bank Exposures'!Print_Area</vt:lpstr>
      <vt:lpstr>'Sec C6 Largest NonBank Exposure'!Print_Area</vt:lpstr>
      <vt:lpstr>'Sec D1 Liquid A&amp;L NSF'!Print_Area</vt:lpstr>
      <vt:lpstr>'Sec D2 Maturity Band'!Print_Area</vt:lpstr>
      <vt:lpstr>'Sec D3 Largest Bank Depositors'!Print_Area</vt:lpstr>
      <vt:lpstr>'Sec D4 NonBank Depositors'!Print_Area</vt:lpstr>
      <vt:lpstr>'Sec D5 Related Party LE'!Print_Area</vt:lpstr>
      <vt:lpstr>'Sec B CA1 - Capital'!Print_Titles</vt:lpstr>
      <vt:lpstr>'Sec B CA2 - CAR Conso'!Print_Titles</vt:lpstr>
      <vt:lpstr>'Sec B CA2 - CAR Solo'!Print_Titles</vt:lpstr>
      <vt:lpstr>'Sec B CR5b -Risk Weighted Asset'!Print_Titles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Al Shaikh</dc:creator>
  <cp:lastModifiedBy>Fatima Al Shaikh</cp:lastModifiedBy>
  <cp:lastPrinted>2014-01-15T11:12:29Z</cp:lastPrinted>
  <dcterms:created xsi:type="dcterms:W3CDTF">2012-11-27T06:59:06Z</dcterms:created>
  <dcterms:modified xsi:type="dcterms:W3CDTF">2014-07-07T08:58:48Z</dcterms:modified>
</cp:coreProperties>
</file>